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03 Zakázky 2022\63522018 Výměna kolejnic v úseku Návsí - Mosty u Jablunkova - AS\01_ZD\Díl 4 Soupis prací s výkazem výměr\"/>
    </mc:Choice>
  </mc:AlternateContent>
  <bookViews>
    <workbookView xWindow="0" yWindow="0" windowWidth="28800" windowHeight="12345"/>
  </bookViews>
  <sheets>
    <sheet name="Rekapitulace stavby" sheetId="1" r:id="rId1"/>
    <sheet name="SO 01 - Výměna kolejnic v..." sheetId="2" r:id="rId2"/>
    <sheet name="VRN - soupis VRN" sheetId="3" r:id="rId3"/>
  </sheets>
  <definedNames>
    <definedName name="_xlnm._FilterDatabase" localSheetId="1" hidden="1">'SO 01 - Výměna kolejnic v...'!$C$118:$K$199</definedName>
    <definedName name="_xlnm._FilterDatabase" localSheetId="2" hidden="1">'VRN - soupis VRN'!$C$116:$K$128</definedName>
    <definedName name="_xlnm.Print_Titles" localSheetId="0">'Rekapitulace stavby'!$92:$92</definedName>
    <definedName name="_xlnm.Print_Titles" localSheetId="1">'SO 01 - Výměna kolejnic v...'!$118:$118</definedName>
    <definedName name="_xlnm.Print_Titles" localSheetId="2">'VRN - soupis VRN'!$116:$116</definedName>
    <definedName name="_xlnm.Print_Area" localSheetId="0">'Rekapitulace stavby'!$D$4:$AO$76,'Rekapitulace stavby'!$C$82:$AQ$97</definedName>
    <definedName name="_xlnm.Print_Area" localSheetId="1">'SO 01 - Výměna kolejnic v...'!$C$82:$J$100,'SO 01 - Výměna kolejnic v...'!$C$106:$K$199</definedName>
    <definedName name="_xlnm.Print_Area" localSheetId="2">'VRN - soupis VRN'!$C$82:$J$98,'VRN - soupis VRN'!$C$104:$K$128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F113" i="3"/>
  <c r="F111" i="3"/>
  <c r="E109" i="3"/>
  <c r="F91" i="3"/>
  <c r="F89" i="3"/>
  <c r="E87" i="3"/>
  <c r="J24" i="3"/>
  <c r="E24" i="3"/>
  <c r="J92" i="3"/>
  <c r="J23" i="3"/>
  <c r="J21" i="3"/>
  <c r="E21" i="3"/>
  <c r="J91" i="3"/>
  <c r="J20" i="3"/>
  <c r="J18" i="3"/>
  <c r="E18" i="3"/>
  <c r="F114" i="3"/>
  <c r="J17" i="3"/>
  <c r="J12" i="3"/>
  <c r="J111" i="3" s="1"/>
  <c r="E7" i="3"/>
  <c r="E107" i="3" s="1"/>
  <c r="J37" i="2"/>
  <c r="J36" i="2"/>
  <c r="AY95" i="1"/>
  <c r="J35" i="2"/>
  <c r="AX95" i="1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5" i="2"/>
  <c r="BH185" i="2"/>
  <c r="BG185" i="2"/>
  <c r="BF185" i="2"/>
  <c r="T185" i="2"/>
  <c r="R185" i="2"/>
  <c r="P185" i="2"/>
  <c r="BI179" i="2"/>
  <c r="BH179" i="2"/>
  <c r="BG179" i="2"/>
  <c r="BF179" i="2"/>
  <c r="T179" i="2"/>
  <c r="R179" i="2"/>
  <c r="P179" i="2"/>
  <c r="BI173" i="2"/>
  <c r="BH173" i="2"/>
  <c r="BG173" i="2"/>
  <c r="BF173" i="2"/>
  <c r="T173" i="2"/>
  <c r="R173" i="2"/>
  <c r="P173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F115" i="2"/>
  <c r="F113" i="2"/>
  <c r="E111" i="2"/>
  <c r="F91" i="2"/>
  <c r="F89" i="2"/>
  <c r="E87" i="2"/>
  <c r="J24" i="2"/>
  <c r="E24" i="2"/>
  <c r="J92" i="2"/>
  <c r="J23" i="2"/>
  <c r="J21" i="2"/>
  <c r="E21" i="2"/>
  <c r="J91" i="2"/>
  <c r="J20" i="2"/>
  <c r="J18" i="2"/>
  <c r="E18" i="2"/>
  <c r="F116" i="2"/>
  <c r="J17" i="2"/>
  <c r="J12" i="2"/>
  <c r="J113" i="2" s="1"/>
  <c r="E7" i="2"/>
  <c r="E85" i="2"/>
  <c r="L90" i="1"/>
  <c r="AM90" i="1"/>
  <c r="AM89" i="1"/>
  <c r="L89" i="1"/>
  <c r="AM87" i="1"/>
  <c r="L87" i="1"/>
  <c r="L85" i="1"/>
  <c r="L84" i="1"/>
  <c r="J179" i="2"/>
  <c r="BK147" i="2"/>
  <c r="BK123" i="2"/>
  <c r="J144" i="2"/>
  <c r="BK185" i="2"/>
  <c r="J164" i="2"/>
  <c r="J145" i="2"/>
  <c r="J160" i="2"/>
  <c r="J135" i="2"/>
  <c r="BK125" i="2"/>
  <c r="J190" i="2"/>
  <c r="BK167" i="2"/>
  <c r="BK139" i="2"/>
  <c r="J147" i="2"/>
  <c r="J122" i="2"/>
  <c r="BK119" i="3"/>
  <c r="J185" i="2"/>
  <c r="BK149" i="2"/>
  <c r="BK122" i="2"/>
  <c r="J137" i="2"/>
  <c r="J130" i="2"/>
  <c r="BK192" i="2"/>
  <c r="BK179" i="2"/>
  <c r="BK168" i="2"/>
  <c r="J166" i="2"/>
  <c r="BK151" i="2"/>
  <c r="BK143" i="2"/>
  <c r="BK135" i="2"/>
  <c r="BK164" i="2"/>
  <c r="J151" i="2"/>
  <c r="BK145" i="2"/>
  <c r="BK128" i="2"/>
  <c r="AS94" i="1"/>
  <c r="BK122" i="3"/>
  <c r="J123" i="3"/>
  <c r="J196" i="2"/>
  <c r="J173" i="2"/>
  <c r="BK156" i="2"/>
  <c r="J156" i="2"/>
  <c r="J123" i="2"/>
  <c r="J150" i="2"/>
  <c r="BK137" i="2"/>
  <c r="J149" i="2"/>
  <c r="BK130" i="2"/>
  <c r="J143" i="2"/>
  <c r="BK125" i="3"/>
  <c r="BK196" i="2"/>
  <c r="J168" i="2"/>
  <c r="J125" i="2"/>
  <c r="J139" i="2"/>
  <c r="J122" i="3"/>
  <c r="BK123" i="3"/>
  <c r="J125" i="3"/>
  <c r="J192" i="2"/>
  <c r="BK173" i="2"/>
  <c r="BK160" i="2"/>
  <c r="BK144" i="2"/>
  <c r="BK150" i="2"/>
  <c r="BK120" i="3"/>
  <c r="J120" i="3"/>
  <c r="BK190" i="2"/>
  <c r="J167" i="2"/>
  <c r="J146" i="2"/>
  <c r="BK166" i="2"/>
  <c r="BK146" i="2"/>
  <c r="J128" i="2"/>
  <c r="J119" i="3"/>
  <c r="P165" i="2" l="1"/>
  <c r="BK121" i="2"/>
  <c r="BK120" i="2" s="1"/>
  <c r="BK165" i="2"/>
  <c r="J165" i="2" s="1"/>
  <c r="J99" i="2" s="1"/>
  <c r="R121" i="2"/>
  <c r="R120" i="2"/>
  <c r="R119" i="2"/>
  <c r="T121" i="2"/>
  <c r="T120" i="2" s="1"/>
  <c r="R165" i="2"/>
  <c r="P118" i="3"/>
  <c r="P117" i="3"/>
  <c r="AU96" i="1" s="1"/>
  <c r="BK118" i="3"/>
  <c r="J118" i="3" s="1"/>
  <c r="J97" i="3" s="1"/>
  <c r="P121" i="2"/>
  <c r="P120" i="2"/>
  <c r="P119" i="2"/>
  <c r="AU95" i="1"/>
  <c r="R118" i="3"/>
  <c r="R117" i="3" s="1"/>
  <c r="T165" i="2"/>
  <c r="T118" i="3"/>
  <c r="T117" i="3"/>
  <c r="J89" i="3"/>
  <c r="BE120" i="3"/>
  <c r="E85" i="3"/>
  <c r="BE119" i="3"/>
  <c r="BE122" i="3"/>
  <c r="BE123" i="3"/>
  <c r="J113" i="3"/>
  <c r="J114" i="3"/>
  <c r="F92" i="3"/>
  <c r="BE125" i="3"/>
  <c r="F92" i="2"/>
  <c r="BE122" i="2"/>
  <c r="BE135" i="2"/>
  <c r="J89" i="2"/>
  <c r="E109" i="2"/>
  <c r="J116" i="2"/>
  <c r="BE125" i="2"/>
  <c r="BE139" i="2"/>
  <c r="BE145" i="2"/>
  <c r="J115" i="2"/>
  <c r="BE128" i="2"/>
  <c r="BE130" i="2"/>
  <c r="BE137" i="2"/>
  <c r="BE143" i="2"/>
  <c r="BE144" i="2"/>
  <c r="BE146" i="2"/>
  <c r="BE147" i="2"/>
  <c r="BE149" i="2"/>
  <c r="BE156" i="2"/>
  <c r="BE160" i="2"/>
  <c r="BE164" i="2"/>
  <c r="BE123" i="2"/>
  <c r="BE150" i="2"/>
  <c r="BE151" i="2"/>
  <c r="BE166" i="2"/>
  <c r="BE167" i="2"/>
  <c r="BE168" i="2"/>
  <c r="BE173" i="2"/>
  <c r="BE179" i="2"/>
  <c r="BE185" i="2"/>
  <c r="BE190" i="2"/>
  <c r="BE192" i="2"/>
  <c r="BE196" i="2"/>
  <c r="J34" i="2"/>
  <c r="AW95" i="1"/>
  <c r="F35" i="3"/>
  <c r="BB96" i="1" s="1"/>
  <c r="F34" i="2"/>
  <c r="BA95" i="1"/>
  <c r="F37" i="2"/>
  <c r="BD95" i="1"/>
  <c r="F36" i="3"/>
  <c r="BC96" i="1" s="1"/>
  <c r="J34" i="3"/>
  <c r="AW96" i="1" s="1"/>
  <c r="F34" i="3"/>
  <c r="BA96" i="1" s="1"/>
  <c r="F37" i="3"/>
  <c r="BD96" i="1"/>
  <c r="F35" i="2"/>
  <c r="BB95" i="1" s="1"/>
  <c r="F36" i="2"/>
  <c r="BC95" i="1"/>
  <c r="J120" i="2" l="1"/>
  <c r="J97" i="2" s="1"/>
  <c r="BK119" i="2"/>
  <c r="J119" i="2" s="1"/>
  <c r="J30" i="2" s="1"/>
  <c r="T119" i="2"/>
  <c r="J121" i="2"/>
  <c r="J98" i="2"/>
  <c r="BK117" i="3"/>
  <c r="J117" i="3" s="1"/>
  <c r="J30" i="3" s="1"/>
  <c r="AG96" i="1" s="1"/>
  <c r="AG95" i="1"/>
  <c r="J96" i="2"/>
  <c r="F33" i="2"/>
  <c r="AZ95" i="1" s="1"/>
  <c r="AU94" i="1"/>
  <c r="J33" i="2"/>
  <c r="AV95" i="1" s="1"/>
  <c r="AT95" i="1" s="1"/>
  <c r="AN95" i="1" s="1"/>
  <c r="BC94" i="1"/>
  <c r="AY94" i="1" s="1"/>
  <c r="BA94" i="1"/>
  <c r="AW94" i="1" s="1"/>
  <c r="AK30" i="1" s="1"/>
  <c r="J33" i="3"/>
  <c r="AV96" i="1" s="1"/>
  <c r="AT96" i="1" s="1"/>
  <c r="F33" i="3"/>
  <c r="AZ96" i="1" s="1"/>
  <c r="BB94" i="1"/>
  <c r="W31" i="1"/>
  <c r="BD94" i="1"/>
  <c r="W33" i="1" s="1"/>
  <c r="AN96" i="1" l="1"/>
  <c r="AG94" i="1"/>
  <c r="AK26" i="1" s="1"/>
  <c r="J96" i="3"/>
  <c r="J39" i="3"/>
  <c r="J39" i="2"/>
  <c r="AZ94" i="1"/>
  <c r="AV94" i="1" s="1"/>
  <c r="AK29" i="1" s="1"/>
  <c r="AX94" i="1"/>
  <c r="W32" i="1"/>
  <c r="W30" i="1"/>
  <c r="AK35" i="1" l="1"/>
  <c r="W29" i="1"/>
  <c r="AT94" i="1"/>
  <c r="AN94" i="1" s="1"/>
</calcChain>
</file>

<file path=xl/sharedStrings.xml><?xml version="1.0" encoding="utf-8"?>
<sst xmlns="http://schemas.openxmlformats.org/spreadsheetml/2006/main" count="1301" uniqueCount="297">
  <si>
    <t>Export Komplet</t>
  </si>
  <si>
    <t/>
  </si>
  <si>
    <t>2.0</t>
  </si>
  <si>
    <t>ZAMOK</t>
  </si>
  <si>
    <t>False</t>
  </si>
  <si>
    <t>{023de957-8f24-4fce-898c-16bcc0d79481}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</si>
  <si>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</si>
  <si>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</si>
  <si>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</si>
  <si>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</si>
  <si>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</si>
  <si>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</si>
  <si>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</si>
  <si>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</si>
  <si>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63522018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</si>
  <si>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</si>
  <si>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</si>
  <si>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kolejnic v úseku Návsí - Mosty u Jablunkova</t>
  </si>
  <si>
    <t>KSO:</t>
  </si>
  <si>
    <t>824</t>
  </si>
  <si>
    <t>CC-CZ:</t>
  </si>
  <si>
    <t>212</t>
  </si>
  <si>
    <t>Místo:</t>
  </si>
  <si>
    <t>Mosty u J. - Návsí</t>
  </si>
  <si>
    <t>Datum:</t>
  </si>
  <si>
    <t>Zadavatel:</t>
  </si>
  <si>
    <t>IČ:</t>
  </si>
  <si>
    <t>70994234</t>
  </si>
  <si>
    <t>SŽ s.o.OŘ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</si>
  <si>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</si>
  <si>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</si>
  <si>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</si>
  <si>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</si>
  <si>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</si>
  <si>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</si>
  <si>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</si>
  <si>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</si>
  <si>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</si>
  <si>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</si>
  <si>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</si>
  <si>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</si>
  <si>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</si>
  <si>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</si>
  <si>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</si>
  <si>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</si>
  <si>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</si>
  <si>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</si>
  <si>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</si>
  <si>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</si>
  <si>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</si>
  <si>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</si>
  <si>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</si>
  <si>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</si>
  <si>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</si>
  <si>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</si>
  <si>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</si>
  <si>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</si>
  <si>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</si>
  <si>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</si>
  <si>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</si>
  <si>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</si>
  <si>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</si>
  <si>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</si>
  <si>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</si>
  <si>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</si>
  <si>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</si>
  <si>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</si>
  <si>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</si>
  <si>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</si>
  <si>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</si>
  <si>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</si>
  <si>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</si>
  <si>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</si>
  <si>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</si>
  <si>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</si>
  <si>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</si>
  <si>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</si>
  <si>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</si>
  <si>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</si>
  <si>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</si>
  <si>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</si>
  <si>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</si>
  <si>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</si>
  <si>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</si>
  <si>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Výměna kolejnic v úseku  Návsí - Mosty u Jablunkova</t>
  </si>
  <si>
    <t>STA</t>
  </si>
  <si>
    <t>1</t>
  </si>
  <si>
    <t>{a1a13658-eb23-4502-aad3-8168b8cb37a6}</t>
  </si>
  <si>
    <t>2</t>
  </si>
  <si>
    <t>VRN</t>
  </si>
  <si>
    <t>soupis VRN</t>
  </si>
  <si>
    <t>{fe60db10-2afc-46e3-a479-920aeb58dbf4}</t>
  </si>
  <si>
    <t>KRYCÍ LIST SOUPISU PRACÍ</t>
  </si>
  <si>
    <t>Objekt:</t>
  </si>
  <si>
    <t>SO 01 - Výměna kolejnic v úseku  Návsí - Mosty u Jablunkova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</si>
  <si>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</si>
  <si>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</si>
  <si>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</si>
  <si>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</si>
  <si>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</si>
  <si>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</si>
  <si>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</si>
  <si>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</si>
  <si>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</si>
  <si>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</si>
  <si>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</si>
  <si>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</si>
  <si>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</si>
  <si>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</si>
  <si>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</si>
  <si>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</si>
  <si>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</si>
  <si>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</si>
  <si>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</si>
  <si>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</si>
  <si>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</si>
  <si>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</si>
  <si>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</si>
  <si>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</si>
  <si>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</si>
  <si>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</si>
  <si>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</si>
  <si>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5905105030</t>
  </si>
  <si>
    <t>Doplnění KL kamenivem souvisle strojně v koleji</t>
  </si>
  <si>
    <t>m3</t>
  </si>
  <si>
    <t>Sborník UOŽI 01 2021</t>
  </si>
  <si>
    <t>4</t>
  </si>
  <si>
    <t>1991237780</t>
  </si>
  <si>
    <t>5905110010</t>
  </si>
  <si>
    <t>Snížení KL pod patou kolejnice v koleji</t>
  </si>
  <si>
    <t>km</t>
  </si>
  <si>
    <t>181992469</t>
  </si>
  <si>
    <t>P</t>
  </si>
  <si>
    <t>Poznámka k položce:_x000D_
Kilometr koleje=km</t>
  </si>
  <si>
    <t>3</t>
  </si>
  <si>
    <t>5907010020</t>
  </si>
  <si>
    <t>Výměna LISŮ tv. UIC60 rozdělení "u"</t>
  </si>
  <si>
    <t>m</t>
  </si>
  <si>
    <t>-677225239</t>
  </si>
  <si>
    <t>Poznámka k položce:_x000D_
Metr kolejnice=m</t>
  </si>
  <si>
    <t>VV</t>
  </si>
  <si>
    <t>24*4,0"lisy</t>
  </si>
  <si>
    <t>5907020460</t>
  </si>
  <si>
    <t>Souvislá výměna kolejnic současně s výměnou pryžové podložky tv. UIC60 rozdělení "u"</t>
  </si>
  <si>
    <t>-201384883</t>
  </si>
  <si>
    <t>M</t>
  </si>
  <si>
    <t>5958158030</t>
  </si>
  <si>
    <t>Podložka pryžová pod patu kolejnice WU 7 174x152x7 (Vossloh)</t>
  </si>
  <si>
    <t>kus</t>
  </si>
  <si>
    <t>8</t>
  </si>
  <si>
    <t>-1913046571</t>
  </si>
  <si>
    <t>5200"výměna kolejnic</t>
  </si>
  <si>
    <t>5200"zrušení a zřízení BK</t>
  </si>
  <si>
    <t>1270"kotevní úseky</t>
  </si>
  <si>
    <t>Součet</t>
  </si>
  <si>
    <t>6</t>
  </si>
  <si>
    <t>5907050010</t>
  </si>
  <si>
    <t>Dělení kolejnic řezáním nebo rozbroušením soustavy UIC60 nebo R65</t>
  </si>
  <si>
    <t>-150838507</t>
  </si>
  <si>
    <t>Poznámka k položce:_x000D_
Řez=kus</t>
  </si>
  <si>
    <t>7</t>
  </si>
  <si>
    <t>5907050110</t>
  </si>
  <si>
    <t>Dělení kolejnic kyslíkem soustavy UIC60 nebo R65</t>
  </si>
  <si>
    <t>1888358347</t>
  </si>
  <si>
    <t>5908052020</t>
  </si>
  <si>
    <t>Výměna podložky plastové pod patu kolejnice</t>
  </si>
  <si>
    <t>-1362805334</t>
  </si>
  <si>
    <t>5200"úprava BK</t>
  </si>
  <si>
    <t>1340"kotevní úsek</t>
  </si>
  <si>
    <t>9</t>
  </si>
  <si>
    <t>5908053050</t>
  </si>
  <si>
    <t>Výměna drobného kolejiva vložka vodící úhlová</t>
  </si>
  <si>
    <t>-383611446</t>
  </si>
  <si>
    <t>10</t>
  </si>
  <si>
    <t>5958155000</t>
  </si>
  <si>
    <t>Úhlové vodicí vložky Wfp 14K 600 základní 12</t>
  </si>
  <si>
    <t>-190154551</t>
  </si>
  <si>
    <t>11</t>
  </si>
  <si>
    <t>5908053110</t>
  </si>
  <si>
    <t>Výměna drobného kolejiva svěrka pružná</t>
  </si>
  <si>
    <t>-645552923</t>
  </si>
  <si>
    <t>12</t>
  </si>
  <si>
    <t>5958134010</t>
  </si>
  <si>
    <t>Součásti upevňovací svěrka Skl 14</t>
  </si>
  <si>
    <t>847182018</t>
  </si>
  <si>
    <t>13</t>
  </si>
  <si>
    <t>5909032020</t>
  </si>
  <si>
    <t>Přesná úprava GPK koleje směrové a výškové uspořádání pražce betonové</t>
  </si>
  <si>
    <t>1729704074</t>
  </si>
  <si>
    <t>14</t>
  </si>
  <si>
    <t>5910020010</t>
  </si>
  <si>
    <t>Svařování kolejnic termitem plný předehřev standardní spára svar sériový tv. UIC60</t>
  </si>
  <si>
    <t>svar</t>
  </si>
  <si>
    <t>1967868010</t>
  </si>
  <si>
    <t>5910020910</t>
  </si>
  <si>
    <t>Svařování kolejnic termitem plný předehřev příplatek typ kolejnic R350HT</t>
  </si>
  <si>
    <t>1300539379</t>
  </si>
  <si>
    <t>16</t>
  </si>
  <si>
    <t>5910040230</t>
  </si>
  <si>
    <t>Umožnění volné dilatace kolejnice bez demontáže nebo montáže upevňovadel s osazením a odstraněním kluzných podložek rozdělení pražců "u"</t>
  </si>
  <si>
    <t>538377765</t>
  </si>
  <si>
    <t>3120+400" 1pás</t>
  </si>
  <si>
    <t>3120+400"2pás</t>
  </si>
  <si>
    <t>17</t>
  </si>
  <si>
    <t>5913035010</t>
  </si>
  <si>
    <t>Demontáž celopryžové přejezdové konstrukce málo zatížené v koleji část vnější a vnitřní bez závěrných zídek</t>
  </si>
  <si>
    <t>2091982835</t>
  </si>
  <si>
    <t>2*5,4"P8267</t>
  </si>
  <si>
    <t>2*7,2"P8270</t>
  </si>
  <si>
    <t>18</t>
  </si>
  <si>
    <t>5913040010</t>
  </si>
  <si>
    <t>Montáž celopryžové přejezdové konstrukce málo zatížené v koleji část vnější a vnitřní bez závěrných zídek</t>
  </si>
  <si>
    <t>1633075154</t>
  </si>
  <si>
    <t>19</t>
  </si>
  <si>
    <t>5955101000</t>
  </si>
  <si>
    <t>Kamenivo drcené štěrk frakce 31,5/63 třídy BI</t>
  </si>
  <si>
    <t>t</t>
  </si>
  <si>
    <t>-142778819</t>
  </si>
  <si>
    <t>OST</t>
  </si>
  <si>
    <t>Ostatní</t>
  </si>
  <si>
    <t>20</t>
  </si>
  <si>
    <t>7497351560</t>
  </si>
  <si>
    <t>Montáž přímého ukolejnění na elektrizovaných tratích nebo v kolejových obvodech</t>
  </si>
  <si>
    <t>-894009645</t>
  </si>
  <si>
    <t>7497371630</t>
  </si>
  <si>
    <t>Demontáže zařízení trakčního vedení svodu propojení nebo ukolejnění na elektrizovaných tratích nebo v kolejových obvodech</t>
  </si>
  <si>
    <t>512</t>
  </si>
  <si>
    <t>-418212494</t>
  </si>
  <si>
    <t>22</t>
  </si>
  <si>
    <t>9902300500</t>
  </si>
  <si>
    <t>Doprava jednosměrná (např. nakupovaného materiálu) mechanizací o nosnosti přes 3,5 t sypanin (kameniva, písku, suti, dlažebních kostek, atd.) do 60 km</t>
  </si>
  <si>
    <t>68381124</t>
  </si>
  <si>
    <t>Poznámka k položce:_x000D_
Měrnou jednotkou je t přepravovaného materiálu.</t>
  </si>
  <si>
    <t>280,7"nový štěrk</t>
  </si>
  <si>
    <t>2,907"odvoz na skládku - užité podložky pod patu a vodící vložky</t>
  </si>
  <si>
    <t>23</t>
  </si>
  <si>
    <t>9902300700</t>
  </si>
  <si>
    <t>Doprava jednosměrná (např. nakupovaného materiálu) mechanizací o nosnosti přes 3,5 t sypanin (kameniva, písku, suti, dlažebních kostek, atd.) do 100 km</t>
  </si>
  <si>
    <t>1060975806</t>
  </si>
  <si>
    <t>2,023"nové WU 7</t>
  </si>
  <si>
    <t>0,884"nové Wfp 14 NT</t>
  </si>
  <si>
    <t>0,412"nové Skl 14</t>
  </si>
  <si>
    <t>24</t>
  </si>
  <si>
    <t>9902400100</t>
  </si>
  <si>
    <t>Doprava jednosměrná (např. nakupovaného materiálu) mechanizací o nosnosti přes 3,5 t objemnějšího kusového materiálu (prefabrikátů, stožárů, výhybek, rozvaděčů, vybouraných hmot atd.) do 10 km</t>
  </si>
  <si>
    <t>-696597357</t>
  </si>
  <si>
    <t>6,742" nové LISy</t>
  </si>
  <si>
    <t>201,600+187,294" nové a užité kolejnice</t>
  </si>
  <si>
    <t>6,742"užité LISy</t>
  </si>
  <si>
    <t>25</t>
  </si>
  <si>
    <t>9902900200</t>
  </si>
  <si>
    <t>Naložení objemnějšího kusového materiálu, vybouraných hmot</t>
  </si>
  <si>
    <t>312242385</t>
  </si>
  <si>
    <t>6,742" naložení nových Lisů</t>
  </si>
  <si>
    <t>187,294"naložení užitých kolejnic</t>
  </si>
  <si>
    <t>6,742"naložení užitých LISů</t>
  </si>
  <si>
    <t>26</t>
  </si>
  <si>
    <t>9903200100</t>
  </si>
  <si>
    <t>Přeprava mechanizace na místo prováděných prací o hmotnosti přes 12 t přes 50 do 100 km</t>
  </si>
  <si>
    <t>1709579911</t>
  </si>
  <si>
    <t>2"MHS</t>
  </si>
  <si>
    <t>27</t>
  </si>
  <si>
    <t>9903200200</t>
  </si>
  <si>
    <t>Přeprava mechanizace na místo prováděných prací o hmotnosti přes 12 t do 200 km</t>
  </si>
  <si>
    <t>599389047</t>
  </si>
  <si>
    <t>1"PUŠL</t>
  </si>
  <si>
    <t>1"ASP</t>
  </si>
  <si>
    <t>28</t>
  </si>
  <si>
    <t>9909000400</t>
  </si>
  <si>
    <t>Poplatek za likvidaci plastových součástí</t>
  </si>
  <si>
    <t>-2054370601</t>
  </si>
  <si>
    <t>2,023"podložka pod patu</t>
  </si>
  <si>
    <t>0,884"vodící vložka</t>
  </si>
  <si>
    <t>VRN - soupis VRN</t>
  </si>
  <si>
    <t>VRN - Vedlejší rozpočtové náklady</t>
  </si>
  <si>
    <t>Vedlejší rozpočtové náklady</t>
  </si>
  <si>
    <t>022111011</t>
  </si>
  <si>
    <t>Geodetické práce Kontrola PPK při směrové a výškové úpravě koleje zaměřením APK trať dvoukolejná</t>
  </si>
  <si>
    <t>-2061234850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</si>
  <si>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</si>
  <si>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</si>
  <si>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%</t>
  </si>
  <si>
    <t>480564209</t>
  </si>
  <si>
    <t>Poznámka k položce:_x000D_
Základna pro výpočet - ZRN</t>
  </si>
  <si>
    <t>033111001</t>
  </si>
  <si>
    <t>Provozní vlivy Výluka silničního provozu se zajištěním objížďky</t>
  </si>
  <si>
    <t>ks</t>
  </si>
  <si>
    <t>-1977301440</t>
  </si>
  <si>
    <t>033121021</t>
  </si>
  <si>
    <t>Provozní vlivy Rušení prací železničním provozem širá trať nebo dopravny s kolejovým rozvětvením s počtem vlaků za směnu 8,5 hod. přes 50 do 100</t>
  </si>
  <si>
    <t>1846503174</t>
  </si>
  <si>
    <t>Poznámka k položce:_x000D_
Základna pro výpočet - dotyčné práce</t>
  </si>
  <si>
    <t>033131001</t>
  </si>
  <si>
    <t>Provozní vlivy Organizační zajištění prací při zřizování a udržování BK kolejí a výhybek</t>
  </si>
  <si>
    <t>-837029109</t>
  </si>
  <si>
    <t>3120+400" 1.pás</t>
  </si>
  <si>
    <t>3120+400" 2.pás BK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</si>
</sst>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67"/>
      <c r="AS2" s="267"/>
      <c r="AT2" s="267"/>
      <c r="AU2" s="267"/>
      <c r="AV2" s="267"/>
      <c r="AW2" s="267"/>
      <c r="AX2" s="267"/>
      <c r="AY2" s="267"/>
      <c r="AZ2" s="267"/>
      <c r="BA2" s="267"/>
      <c r="BB2" s="267"/>
      <c r="BC2" s="267"/>
      <c r="BD2" s="267"/>
      <c r="BE2" s="267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42" t="s">
        <v>14</v>
      </c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  <c r="Z5" s="243"/>
      <c r="AA5" s="243"/>
      <c r="AB5" s="243"/>
      <c r="AC5" s="243"/>
      <c r="AD5" s="243"/>
      <c r="AE5" s="243"/>
      <c r="AF5" s="243"/>
      <c r="AG5" s="243"/>
      <c r="AH5" s="243"/>
      <c r="AI5" s="243"/>
      <c r="AJ5" s="243"/>
      <c r="AK5" s="243"/>
      <c r="AL5" s="243"/>
      <c r="AM5" s="243"/>
      <c r="AN5" s="243"/>
      <c r="AO5" s="243"/>
      <c r="AP5" s="21"/>
      <c r="AQ5" s="21"/>
      <c r="AR5" s="19"/>
      <c r="BE5" s="239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44" t="s">
        <v>17</v>
      </c>
      <c r="L6" s="243"/>
      <c r="M6" s="243"/>
      <c r="N6" s="243"/>
      <c r="O6" s="243"/>
      <c r="P6" s="243"/>
      <c r="Q6" s="243"/>
      <c r="R6" s="243"/>
      <c r="S6" s="243"/>
      <c r="T6" s="243"/>
      <c r="U6" s="243"/>
      <c r="V6" s="243"/>
      <c r="W6" s="243"/>
      <c r="X6" s="243"/>
      <c r="Y6" s="243"/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  <c r="AK6" s="243"/>
      <c r="AL6" s="243"/>
      <c r="AM6" s="243"/>
      <c r="AN6" s="243"/>
      <c r="AO6" s="243"/>
      <c r="AP6" s="21"/>
      <c r="AQ6" s="21"/>
      <c r="AR6" s="19"/>
      <c r="BE6" s="24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21</v>
      </c>
      <c r="AO7" s="21"/>
      <c r="AP7" s="21"/>
      <c r="AQ7" s="21"/>
      <c r="AR7" s="19"/>
      <c r="BE7" s="240"/>
      <c r="BS7" s="16" t="s">
        <v>6</v>
      </c>
    </row>
    <row r="8" spans="1:74" s="1" customFormat="1" ht="12" customHeight="1">
      <c r="B8" s="20"/>
      <c r="C8" s="21"/>
      <c r="D8" s="28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24</v>
      </c>
      <c r="AL8" s="21"/>
      <c r="AM8" s="21"/>
      <c r="AN8" s="29"/>
      <c r="AO8" s="21"/>
      <c r="AP8" s="21"/>
      <c r="AQ8" s="21"/>
      <c r="AR8" s="19"/>
      <c r="BE8" s="240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0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240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240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0"/>
      <c r="BS12" s="16" t="s">
        <v>6</v>
      </c>
    </row>
    <row r="13" spans="1:74" s="1" customFormat="1" ht="12" customHeight="1">
      <c r="B13" s="20"/>
      <c r="C13" s="21"/>
      <c r="D13" s="28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32</v>
      </c>
      <c r="AO13" s="21"/>
      <c r="AP13" s="21"/>
      <c r="AQ13" s="21"/>
      <c r="AR13" s="19"/>
      <c r="BE13" s="240"/>
      <c r="BS13" s="16" t="s">
        <v>6</v>
      </c>
    </row>
    <row r="14" spans="1:74" ht="12.75">
      <c r="B14" s="20"/>
      <c r="C14" s="21"/>
      <c r="D14" s="21"/>
      <c r="E14" s="245" t="s">
        <v>32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8" t="s">
        <v>29</v>
      </c>
      <c r="AL14" s="21"/>
      <c r="AM14" s="21"/>
      <c r="AN14" s="30" t="s">
        <v>32</v>
      </c>
      <c r="AO14" s="21"/>
      <c r="AP14" s="21"/>
      <c r="AQ14" s="21"/>
      <c r="AR14" s="19"/>
      <c r="BE14" s="240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0"/>
      <c r="BS15" s="16" t="s">
        <v>4</v>
      </c>
    </row>
    <row r="16" spans="1:74" s="1" customFormat="1" ht="12" customHeight="1">
      <c r="B16" s="20"/>
      <c r="C16" s="21"/>
      <c r="D16" s="28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</v>
      </c>
      <c r="AO16" s="21"/>
      <c r="AP16" s="21"/>
      <c r="AQ16" s="21"/>
      <c r="AR16" s="19"/>
      <c r="BE16" s="240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29</v>
      </c>
      <c r="AL17" s="21"/>
      <c r="AM17" s="21"/>
      <c r="AN17" s="26" t="s">
        <v>1</v>
      </c>
      <c r="AO17" s="21"/>
      <c r="AP17" s="21"/>
      <c r="AQ17" s="21"/>
      <c r="AR17" s="19"/>
      <c r="BE17" s="240"/>
      <c r="BS17" s="16" t="s">
        <v>35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0"/>
      <c r="BS18" s="16" t="s">
        <v>6</v>
      </c>
    </row>
    <row r="19" spans="1:71" s="1" customFormat="1" ht="12" customHeight="1">
      <c r="B19" s="20"/>
      <c r="C19" s="21"/>
      <c r="D19" s="28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</v>
      </c>
      <c r="AO19" s="21"/>
      <c r="AP19" s="21"/>
      <c r="AQ19" s="21"/>
      <c r="AR19" s="19"/>
      <c r="BE19" s="240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29</v>
      </c>
      <c r="AL20" s="21"/>
      <c r="AM20" s="21"/>
      <c r="AN20" s="26" t="s">
        <v>1</v>
      </c>
      <c r="AO20" s="21"/>
      <c r="AP20" s="21"/>
      <c r="AQ20" s="21"/>
      <c r="AR20" s="19"/>
      <c r="BE20" s="240"/>
      <c r="BS20" s="16" t="s">
        <v>35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0"/>
    </row>
    <row r="22" spans="1:71" s="1" customFormat="1" ht="12" customHeight="1">
      <c r="B22" s="20"/>
      <c r="C22" s="21"/>
      <c r="D22" s="28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0"/>
    </row>
    <row r="23" spans="1:71" s="1" customFormat="1" ht="16.5" customHeight="1">
      <c r="B23" s="20"/>
      <c r="C23" s="21"/>
      <c r="D23" s="21"/>
      <c r="E23" s="247" t="s">
        <v>1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O23" s="21"/>
      <c r="AP23" s="21"/>
      <c r="AQ23" s="21"/>
      <c r="AR23" s="19"/>
      <c r="BE23" s="240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0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0"/>
    </row>
    <row r="26" spans="1:71" s="2" customFormat="1" ht="25.9" customHeight="1">
      <c r="A26" s="33"/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48">
        <f>ROUND(AG94,2)</f>
        <v>0</v>
      </c>
      <c r="AL26" s="249"/>
      <c r="AM26" s="249"/>
      <c r="AN26" s="249"/>
      <c r="AO26" s="249"/>
      <c r="AP26" s="35"/>
      <c r="AQ26" s="35"/>
      <c r="AR26" s="38"/>
      <c r="BE26" s="240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40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50" t="s">
        <v>39</v>
      </c>
      <c r="M28" s="250"/>
      <c r="N28" s="250"/>
      <c r="O28" s="250"/>
      <c r="P28" s="250"/>
      <c r="Q28" s="35"/>
      <c r="R28" s="35"/>
      <c r="S28" s="35"/>
      <c r="T28" s="35"/>
      <c r="U28" s="35"/>
      <c r="V28" s="35"/>
      <c r="W28" s="250" t="s">
        <v>40</v>
      </c>
      <c r="X28" s="250"/>
      <c r="Y28" s="250"/>
      <c r="Z28" s="250"/>
      <c r="AA28" s="250"/>
      <c r="AB28" s="250"/>
      <c r="AC28" s="250"/>
      <c r="AD28" s="250"/>
      <c r="AE28" s="250"/>
      <c r="AF28" s="35"/>
      <c r="AG28" s="35"/>
      <c r="AH28" s="35"/>
      <c r="AI28" s="35"/>
      <c r="AJ28" s="35"/>
      <c r="AK28" s="250" t="s">
        <v>41</v>
      </c>
      <c r="AL28" s="250"/>
      <c r="AM28" s="250"/>
      <c r="AN28" s="250"/>
      <c r="AO28" s="250"/>
      <c r="AP28" s="35"/>
      <c r="AQ28" s="35"/>
      <c r="AR28" s="38"/>
      <c r="BE28" s="240"/>
    </row>
    <row r="29" spans="1:71" s="3" customFormat="1" ht="14.45" customHeight="1">
      <c r="B29" s="39"/>
      <c r="C29" s="40"/>
      <c r="D29" s="28" t="s">
        <v>42</v>
      </c>
      <c r="E29" s="40"/>
      <c r="F29" s="28" t="s">
        <v>43</v>
      </c>
      <c r="G29" s="40"/>
      <c r="H29" s="40"/>
      <c r="I29" s="40"/>
      <c r="J29" s="40"/>
      <c r="K29" s="40"/>
      <c r="L29" s="253">
        <v>0.21</v>
      </c>
      <c r="M29" s="252"/>
      <c r="N29" s="252"/>
      <c r="O29" s="252"/>
      <c r="P29" s="252"/>
      <c r="Q29" s="40"/>
      <c r="R29" s="40"/>
      <c r="S29" s="40"/>
      <c r="T29" s="40"/>
      <c r="U29" s="40"/>
      <c r="V29" s="40"/>
      <c r="W29" s="251">
        <f>ROUND(AZ94, 2)</f>
        <v>0</v>
      </c>
      <c r="X29" s="252"/>
      <c r="Y29" s="252"/>
      <c r="Z29" s="252"/>
      <c r="AA29" s="252"/>
      <c r="AB29" s="252"/>
      <c r="AC29" s="252"/>
      <c r="AD29" s="252"/>
      <c r="AE29" s="252"/>
      <c r="AF29" s="40"/>
      <c r="AG29" s="40"/>
      <c r="AH29" s="40"/>
      <c r="AI29" s="40"/>
      <c r="AJ29" s="40"/>
      <c r="AK29" s="251">
        <f>ROUND(AV94, 2)</f>
        <v>0</v>
      </c>
      <c r="AL29" s="252"/>
      <c r="AM29" s="252"/>
      <c r="AN29" s="252"/>
      <c r="AO29" s="252"/>
      <c r="AP29" s="40"/>
      <c r="AQ29" s="40"/>
      <c r="AR29" s="41"/>
      <c r="BE29" s="241"/>
    </row>
    <row r="30" spans="1:71" s="3" customFormat="1" ht="14.45" customHeight="1">
      <c r="B30" s="39"/>
      <c r="C30" s="40"/>
      <c r="D30" s="40"/>
      <c r="E30" s="40"/>
      <c r="F30" s="28" t="s">
        <v>44</v>
      </c>
      <c r="G30" s="40"/>
      <c r="H30" s="40"/>
      <c r="I30" s="40"/>
      <c r="J30" s="40"/>
      <c r="K30" s="40"/>
      <c r="L30" s="253">
        <v>0.15</v>
      </c>
      <c r="M30" s="252"/>
      <c r="N30" s="252"/>
      <c r="O30" s="252"/>
      <c r="P30" s="252"/>
      <c r="Q30" s="40"/>
      <c r="R30" s="40"/>
      <c r="S30" s="40"/>
      <c r="T30" s="40"/>
      <c r="U30" s="40"/>
      <c r="V30" s="40"/>
      <c r="W30" s="251">
        <f>ROUND(BA94, 2)</f>
        <v>0</v>
      </c>
      <c r="X30" s="252"/>
      <c r="Y30" s="252"/>
      <c r="Z30" s="252"/>
      <c r="AA30" s="252"/>
      <c r="AB30" s="252"/>
      <c r="AC30" s="252"/>
      <c r="AD30" s="252"/>
      <c r="AE30" s="252"/>
      <c r="AF30" s="40"/>
      <c r="AG30" s="40"/>
      <c r="AH30" s="40"/>
      <c r="AI30" s="40"/>
      <c r="AJ30" s="40"/>
      <c r="AK30" s="251">
        <f>ROUND(AW94, 2)</f>
        <v>0</v>
      </c>
      <c r="AL30" s="252"/>
      <c r="AM30" s="252"/>
      <c r="AN30" s="252"/>
      <c r="AO30" s="252"/>
      <c r="AP30" s="40"/>
      <c r="AQ30" s="40"/>
      <c r="AR30" s="41"/>
      <c r="BE30" s="241"/>
    </row>
    <row r="31" spans="1:71" s="3" customFormat="1" ht="14.45" hidden="1" customHeight="1">
      <c r="B31" s="39"/>
      <c r="C31" s="40"/>
      <c r="D31" s="40"/>
      <c r="E31" s="40"/>
      <c r="F31" s="28" t="s">
        <v>45</v>
      </c>
      <c r="G31" s="40"/>
      <c r="H31" s="40"/>
      <c r="I31" s="40"/>
      <c r="J31" s="40"/>
      <c r="K31" s="40"/>
      <c r="L31" s="253">
        <v>0.21</v>
      </c>
      <c r="M31" s="252"/>
      <c r="N31" s="252"/>
      <c r="O31" s="252"/>
      <c r="P31" s="252"/>
      <c r="Q31" s="40"/>
      <c r="R31" s="40"/>
      <c r="S31" s="40"/>
      <c r="T31" s="40"/>
      <c r="U31" s="40"/>
      <c r="V31" s="40"/>
      <c r="W31" s="251">
        <f>ROUND(BB94, 2)</f>
        <v>0</v>
      </c>
      <c r="X31" s="252"/>
      <c r="Y31" s="252"/>
      <c r="Z31" s="252"/>
      <c r="AA31" s="252"/>
      <c r="AB31" s="252"/>
      <c r="AC31" s="252"/>
      <c r="AD31" s="252"/>
      <c r="AE31" s="252"/>
      <c r="AF31" s="40"/>
      <c r="AG31" s="40"/>
      <c r="AH31" s="40"/>
      <c r="AI31" s="40"/>
      <c r="AJ31" s="40"/>
      <c r="AK31" s="251">
        <v>0</v>
      </c>
      <c r="AL31" s="252"/>
      <c r="AM31" s="252"/>
      <c r="AN31" s="252"/>
      <c r="AO31" s="252"/>
      <c r="AP31" s="40"/>
      <c r="AQ31" s="40"/>
      <c r="AR31" s="41"/>
      <c r="BE31" s="241"/>
    </row>
    <row r="32" spans="1:71" s="3" customFormat="1" ht="14.45" hidden="1" customHeight="1">
      <c r="B32" s="39"/>
      <c r="C32" s="40"/>
      <c r="D32" s="40"/>
      <c r="E32" s="40"/>
      <c r="F32" s="28" t="s">
        <v>46</v>
      </c>
      <c r="G32" s="40"/>
      <c r="H32" s="40"/>
      <c r="I32" s="40"/>
      <c r="J32" s="40"/>
      <c r="K32" s="40"/>
      <c r="L32" s="253">
        <v>0.15</v>
      </c>
      <c r="M32" s="252"/>
      <c r="N32" s="252"/>
      <c r="O32" s="252"/>
      <c r="P32" s="252"/>
      <c r="Q32" s="40"/>
      <c r="R32" s="40"/>
      <c r="S32" s="40"/>
      <c r="T32" s="40"/>
      <c r="U32" s="40"/>
      <c r="V32" s="40"/>
      <c r="W32" s="251">
        <f>ROUND(BC94, 2)</f>
        <v>0</v>
      </c>
      <c r="X32" s="252"/>
      <c r="Y32" s="252"/>
      <c r="Z32" s="252"/>
      <c r="AA32" s="252"/>
      <c r="AB32" s="252"/>
      <c r="AC32" s="252"/>
      <c r="AD32" s="252"/>
      <c r="AE32" s="252"/>
      <c r="AF32" s="40"/>
      <c r="AG32" s="40"/>
      <c r="AH32" s="40"/>
      <c r="AI32" s="40"/>
      <c r="AJ32" s="40"/>
      <c r="AK32" s="251">
        <v>0</v>
      </c>
      <c r="AL32" s="252"/>
      <c r="AM32" s="252"/>
      <c r="AN32" s="252"/>
      <c r="AO32" s="252"/>
      <c r="AP32" s="40"/>
      <c r="AQ32" s="40"/>
      <c r="AR32" s="41"/>
      <c r="BE32" s="241"/>
    </row>
    <row r="33" spans="1:57" s="3" customFormat="1" ht="14.45" hidden="1" customHeight="1">
      <c r="B33" s="39"/>
      <c r="C33" s="40"/>
      <c r="D33" s="40"/>
      <c r="E33" s="40"/>
      <c r="F33" s="28" t="s">
        <v>47</v>
      </c>
      <c r="G33" s="40"/>
      <c r="H33" s="40"/>
      <c r="I33" s="40"/>
      <c r="J33" s="40"/>
      <c r="K33" s="40"/>
      <c r="L33" s="253">
        <v>0</v>
      </c>
      <c r="M33" s="252"/>
      <c r="N33" s="252"/>
      <c r="O33" s="252"/>
      <c r="P33" s="252"/>
      <c r="Q33" s="40"/>
      <c r="R33" s="40"/>
      <c r="S33" s="40"/>
      <c r="T33" s="40"/>
      <c r="U33" s="40"/>
      <c r="V33" s="40"/>
      <c r="W33" s="251">
        <f>ROUND(BD94, 2)</f>
        <v>0</v>
      </c>
      <c r="X33" s="252"/>
      <c r="Y33" s="252"/>
      <c r="Z33" s="252"/>
      <c r="AA33" s="252"/>
      <c r="AB33" s="252"/>
      <c r="AC33" s="252"/>
      <c r="AD33" s="252"/>
      <c r="AE33" s="252"/>
      <c r="AF33" s="40"/>
      <c r="AG33" s="40"/>
      <c r="AH33" s="40"/>
      <c r="AI33" s="40"/>
      <c r="AJ33" s="40"/>
      <c r="AK33" s="251">
        <v>0</v>
      </c>
      <c r="AL33" s="252"/>
      <c r="AM33" s="252"/>
      <c r="AN33" s="252"/>
      <c r="AO33" s="252"/>
      <c r="AP33" s="40"/>
      <c r="AQ33" s="40"/>
      <c r="AR33" s="41"/>
      <c r="BE33" s="2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40"/>
    </row>
    <row r="35" spans="1:57" s="2" customFormat="1" ht="25.9" customHeight="1">
      <c r="A35" s="33"/>
      <c r="B35" s="34"/>
      <c r="C35" s="42"/>
      <c r="D35" s="43" t="s">
        <v>48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49</v>
      </c>
      <c r="U35" s="44"/>
      <c r="V35" s="44"/>
      <c r="W35" s="44"/>
      <c r="X35" s="254" t="s">
        <v>50</v>
      </c>
      <c r="Y35" s="255"/>
      <c r="Z35" s="255"/>
      <c r="AA35" s="255"/>
      <c r="AB35" s="255"/>
      <c r="AC35" s="44"/>
      <c r="AD35" s="44"/>
      <c r="AE35" s="44"/>
      <c r="AF35" s="44"/>
      <c r="AG35" s="44"/>
      <c r="AH35" s="44"/>
      <c r="AI35" s="44"/>
      <c r="AJ35" s="44"/>
      <c r="AK35" s="256">
        <f>SUM(AK26:AK33)</f>
        <v>0</v>
      </c>
      <c r="AL35" s="255"/>
      <c r="AM35" s="255"/>
      <c r="AN35" s="255"/>
      <c r="AO35" s="257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51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52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53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54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53</v>
      </c>
      <c r="AI60" s="37"/>
      <c r="AJ60" s="37"/>
      <c r="AK60" s="37"/>
      <c r="AL60" s="37"/>
      <c r="AM60" s="51" t="s">
        <v>54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55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56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53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54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53</v>
      </c>
      <c r="AI75" s="37"/>
      <c r="AJ75" s="37"/>
      <c r="AK75" s="37"/>
      <c r="AL75" s="37"/>
      <c r="AM75" s="51" t="s">
        <v>54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57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63522018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78" t="str">
        <f>K6</f>
        <v>Výměna kolejnic v úseku Návsí - Mosty u Jablunkova</v>
      </c>
      <c r="M85" s="279"/>
      <c r="N85" s="279"/>
      <c r="O85" s="279"/>
      <c r="P85" s="279"/>
      <c r="Q85" s="279"/>
      <c r="R85" s="279"/>
      <c r="S85" s="279"/>
      <c r="T85" s="279"/>
      <c r="U85" s="279"/>
      <c r="V85" s="279"/>
      <c r="W85" s="279"/>
      <c r="X85" s="279"/>
      <c r="Y85" s="279"/>
      <c r="Z85" s="279"/>
      <c r="AA85" s="279"/>
      <c r="AB85" s="279"/>
      <c r="AC85" s="279"/>
      <c r="AD85" s="279"/>
      <c r="AE85" s="279"/>
      <c r="AF85" s="279"/>
      <c r="AG85" s="279"/>
      <c r="AH85" s="279"/>
      <c r="AI85" s="279"/>
      <c r="AJ85" s="279"/>
      <c r="AK85" s="279"/>
      <c r="AL85" s="279"/>
      <c r="AM85" s="279"/>
      <c r="AN85" s="279"/>
      <c r="AO85" s="279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22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Mosty u J. - Návsí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24</v>
      </c>
      <c r="AJ87" s="35"/>
      <c r="AK87" s="35"/>
      <c r="AL87" s="35"/>
      <c r="AM87" s="258" t="str">
        <f>IF(AN8= "","",AN8)</f>
        <v/>
      </c>
      <c r="AN87" s="258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25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SŽ s.o.OŘ Ostrava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33</v>
      </c>
      <c r="AJ89" s="35"/>
      <c r="AK89" s="35"/>
      <c r="AL89" s="35"/>
      <c r="AM89" s="259" t="str">
        <f>IF(E17="","",E17)</f>
        <v xml:space="preserve"> </v>
      </c>
      <c r="AN89" s="260"/>
      <c r="AO89" s="260"/>
      <c r="AP89" s="260"/>
      <c r="AQ89" s="35"/>
      <c r="AR89" s="38"/>
      <c r="AS89" s="261" t="s">
        <v>58</v>
      </c>
      <c r="AT89" s="262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31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36</v>
      </c>
      <c r="AJ90" s="35"/>
      <c r="AK90" s="35"/>
      <c r="AL90" s="35"/>
      <c r="AM90" s="259" t="str">
        <f>IF(E20="","",E20)</f>
        <v xml:space="preserve"> </v>
      </c>
      <c r="AN90" s="260"/>
      <c r="AO90" s="260"/>
      <c r="AP90" s="260"/>
      <c r="AQ90" s="35"/>
      <c r="AR90" s="38"/>
      <c r="AS90" s="263"/>
      <c r="AT90" s="264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5"/>
      <c r="AT91" s="266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73" t="s">
        <v>59</v>
      </c>
      <c r="D92" s="274"/>
      <c r="E92" s="274"/>
      <c r="F92" s="274"/>
      <c r="G92" s="274"/>
      <c r="H92" s="72"/>
      <c r="I92" s="275" t="s">
        <v>60</v>
      </c>
      <c r="J92" s="274"/>
      <c r="K92" s="274"/>
      <c r="L92" s="274"/>
      <c r="M92" s="274"/>
      <c r="N92" s="274"/>
      <c r="O92" s="274"/>
      <c r="P92" s="274"/>
      <c r="Q92" s="274"/>
      <c r="R92" s="274"/>
      <c r="S92" s="274"/>
      <c r="T92" s="274"/>
      <c r="U92" s="274"/>
      <c r="V92" s="274"/>
      <c r="W92" s="274"/>
      <c r="X92" s="274"/>
      <c r="Y92" s="274"/>
      <c r="Z92" s="274"/>
      <c r="AA92" s="274"/>
      <c r="AB92" s="274"/>
      <c r="AC92" s="274"/>
      <c r="AD92" s="274"/>
      <c r="AE92" s="274"/>
      <c r="AF92" s="274"/>
      <c r="AG92" s="276" t="s">
        <v>61</v>
      </c>
      <c r="AH92" s="274"/>
      <c r="AI92" s="274"/>
      <c r="AJ92" s="274"/>
      <c r="AK92" s="274"/>
      <c r="AL92" s="274"/>
      <c r="AM92" s="274"/>
      <c r="AN92" s="275" t="s">
        <v>62</v>
      </c>
      <c r="AO92" s="274"/>
      <c r="AP92" s="277"/>
      <c r="AQ92" s="73" t="s">
        <v>63</v>
      </c>
      <c r="AR92" s="38"/>
      <c r="AS92" s="74" t="s">
        <v>64</v>
      </c>
      <c r="AT92" s="75" t="s">
        <v>65</v>
      </c>
      <c r="AU92" s="75" t="s">
        <v>66</v>
      </c>
      <c r="AV92" s="75" t="s">
        <v>67</v>
      </c>
      <c r="AW92" s="75" t="s">
        <v>68</v>
      </c>
      <c r="AX92" s="75" t="s">
        <v>69</v>
      </c>
      <c r="AY92" s="75" t="s">
        <v>70</v>
      </c>
      <c r="AZ92" s="75" t="s">
        <v>71</v>
      </c>
      <c r="BA92" s="75" t="s">
        <v>72</v>
      </c>
      <c r="BB92" s="75" t="s">
        <v>73</v>
      </c>
      <c r="BC92" s="75" t="s">
        <v>74</v>
      </c>
      <c r="BD92" s="76" t="s">
        <v>75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76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1">
        <f>ROUND(SUM(AG95:AG96),2)</f>
        <v>0</v>
      </c>
      <c r="AH94" s="271"/>
      <c r="AI94" s="271"/>
      <c r="AJ94" s="271"/>
      <c r="AK94" s="271"/>
      <c r="AL94" s="271"/>
      <c r="AM94" s="271"/>
      <c r="AN94" s="272">
        <f>SUM(AG94,AT94)</f>
        <v>0</v>
      </c>
      <c r="AO94" s="272"/>
      <c r="AP94" s="272"/>
      <c r="AQ94" s="84" t="s">
        <v>1</v>
      </c>
      <c r="AR94" s="85"/>
      <c r="AS94" s="86">
        <f>ROUND(SUM(AS95:AS96),2)</f>
        <v>0</v>
      </c>
      <c r="AT94" s="87">
        <f>ROUND(SUM(AV94:AW94),2)</f>
        <v>0</v>
      </c>
      <c r="AU94" s="88">
        <f>ROUND(SUM(AU95:AU96),5)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ROUND(SUM(AZ95:AZ96),2)</f>
        <v>0</v>
      </c>
      <c r="BA94" s="87">
        <f>ROUND(SUM(BA95:BA96),2)</f>
        <v>0</v>
      </c>
      <c r="BB94" s="87">
        <f>ROUND(SUM(BB95:BB96),2)</f>
        <v>0</v>
      </c>
      <c r="BC94" s="87">
        <f>ROUND(SUM(BC95:BC96),2)</f>
        <v>0</v>
      </c>
      <c r="BD94" s="89">
        <f>ROUND(SUM(BD95:BD96),2)</f>
        <v>0</v>
      </c>
      <c r="BS94" s="90" t="s">
        <v>77</v>
      </c>
      <c r="BT94" s="90" t="s">
        <v>78</v>
      </c>
      <c r="BU94" s="91" t="s">
        <v>79</v>
      </c>
      <c r="BV94" s="90" t="s">
        <v>80</v>
      </c>
      <c r="BW94" s="90" t="s">
        <v>5</v>
      </c>
      <c r="BX94" s="90" t="s">
        <v>81</v>
      </c>
      <c r="CL94" s="90" t="s">
        <v>19</v>
      </c>
    </row>
    <row r="95" spans="1:91" s="7" customFormat="1" ht="24.75" customHeight="1">
      <c r="A95" s="92" t="s">
        <v>82</v>
      </c>
      <c r="B95" s="93"/>
      <c r="C95" s="94"/>
      <c r="D95" s="270" t="s">
        <v>83</v>
      </c>
      <c r="E95" s="270"/>
      <c r="F95" s="270"/>
      <c r="G95" s="270"/>
      <c r="H95" s="270"/>
      <c r="I95" s="95"/>
      <c r="J95" s="270" t="s">
        <v>84</v>
      </c>
      <c r="K95" s="270"/>
      <c r="L95" s="270"/>
      <c r="M95" s="270"/>
      <c r="N95" s="270"/>
      <c r="O95" s="270"/>
      <c r="P95" s="270"/>
      <c r="Q95" s="270"/>
      <c r="R95" s="270"/>
      <c r="S95" s="270"/>
      <c r="T95" s="270"/>
      <c r="U95" s="270"/>
      <c r="V95" s="270"/>
      <c r="W95" s="270"/>
      <c r="X95" s="270"/>
      <c r="Y95" s="270"/>
      <c r="Z95" s="270"/>
      <c r="AA95" s="270"/>
      <c r="AB95" s="270"/>
      <c r="AC95" s="270"/>
      <c r="AD95" s="270"/>
      <c r="AE95" s="270"/>
      <c r="AF95" s="270"/>
      <c r="AG95" s="268">
        <f>'SO 01 - Výměna kolejnic v...'!J30</f>
        <v>0</v>
      </c>
      <c r="AH95" s="269"/>
      <c r="AI95" s="269"/>
      <c r="AJ95" s="269"/>
      <c r="AK95" s="269"/>
      <c r="AL95" s="269"/>
      <c r="AM95" s="269"/>
      <c r="AN95" s="268">
        <f>SUM(AG95,AT95)</f>
        <v>0</v>
      </c>
      <c r="AO95" s="269"/>
      <c r="AP95" s="269"/>
      <c r="AQ95" s="96" t="s">
        <v>85</v>
      </c>
      <c r="AR95" s="97"/>
      <c r="AS95" s="98">
        <v>0</v>
      </c>
      <c r="AT95" s="99">
        <f>ROUND(SUM(AV95:AW95),2)</f>
        <v>0</v>
      </c>
      <c r="AU95" s="100">
        <f>'SO 01 - Výměna kolejnic v...'!P119</f>
        <v>0</v>
      </c>
      <c r="AV95" s="99">
        <f>'SO 01 - Výměna kolejnic v...'!J33</f>
        <v>0</v>
      </c>
      <c r="AW95" s="99">
        <f>'SO 01 - Výměna kolejnic v...'!J34</f>
        <v>0</v>
      </c>
      <c r="AX95" s="99">
        <f>'SO 01 - Výměna kolejnic v...'!J35</f>
        <v>0</v>
      </c>
      <c r="AY95" s="99">
        <f>'SO 01 - Výměna kolejnic v...'!J36</f>
        <v>0</v>
      </c>
      <c r="AZ95" s="99">
        <f>'SO 01 - Výměna kolejnic v...'!F33</f>
        <v>0</v>
      </c>
      <c r="BA95" s="99">
        <f>'SO 01 - Výměna kolejnic v...'!F34</f>
        <v>0</v>
      </c>
      <c r="BB95" s="99">
        <f>'SO 01 - Výměna kolejnic v...'!F35</f>
        <v>0</v>
      </c>
      <c r="BC95" s="99">
        <f>'SO 01 - Výměna kolejnic v...'!F36</f>
        <v>0</v>
      </c>
      <c r="BD95" s="101">
        <f>'SO 01 - Výměna kolejnic v...'!F37</f>
        <v>0</v>
      </c>
      <c r="BT95" s="102" t="s">
        <v>86</v>
      </c>
      <c r="BV95" s="102" t="s">
        <v>80</v>
      </c>
      <c r="BW95" s="102" t="s">
        <v>87</v>
      </c>
      <c r="BX95" s="102" t="s">
        <v>5</v>
      </c>
      <c r="CL95" s="102" t="s">
        <v>19</v>
      </c>
      <c r="CM95" s="102" t="s">
        <v>88</v>
      </c>
    </row>
    <row r="96" spans="1:91" s="7" customFormat="1" ht="16.5" customHeight="1">
      <c r="A96" s="92" t="s">
        <v>82</v>
      </c>
      <c r="B96" s="93"/>
      <c r="C96" s="94"/>
      <c r="D96" s="270" t="s">
        <v>89</v>
      </c>
      <c r="E96" s="270"/>
      <c r="F96" s="270"/>
      <c r="G96" s="270"/>
      <c r="H96" s="270"/>
      <c r="I96" s="95"/>
      <c r="J96" s="270" t="s">
        <v>90</v>
      </c>
      <c r="K96" s="270"/>
      <c r="L96" s="270"/>
      <c r="M96" s="270"/>
      <c r="N96" s="270"/>
      <c r="O96" s="270"/>
      <c r="P96" s="270"/>
      <c r="Q96" s="270"/>
      <c r="R96" s="270"/>
      <c r="S96" s="270"/>
      <c r="T96" s="270"/>
      <c r="U96" s="270"/>
      <c r="V96" s="270"/>
      <c r="W96" s="270"/>
      <c r="X96" s="270"/>
      <c r="Y96" s="270"/>
      <c r="Z96" s="270"/>
      <c r="AA96" s="270"/>
      <c r="AB96" s="270"/>
      <c r="AC96" s="270"/>
      <c r="AD96" s="270"/>
      <c r="AE96" s="270"/>
      <c r="AF96" s="270"/>
      <c r="AG96" s="268">
        <f>'VRN - soupis VRN'!J30</f>
        <v>0</v>
      </c>
      <c r="AH96" s="269"/>
      <c r="AI96" s="269"/>
      <c r="AJ96" s="269"/>
      <c r="AK96" s="269"/>
      <c r="AL96" s="269"/>
      <c r="AM96" s="269"/>
      <c r="AN96" s="268">
        <f>SUM(AG96,AT96)</f>
        <v>0</v>
      </c>
      <c r="AO96" s="269"/>
      <c r="AP96" s="269"/>
      <c r="AQ96" s="96" t="s">
        <v>85</v>
      </c>
      <c r="AR96" s="97"/>
      <c r="AS96" s="103">
        <v>0</v>
      </c>
      <c r="AT96" s="104">
        <f>ROUND(SUM(AV96:AW96),2)</f>
        <v>0</v>
      </c>
      <c r="AU96" s="105">
        <f>'VRN - soupis VRN'!P117</f>
        <v>0</v>
      </c>
      <c r="AV96" s="104">
        <f>'VRN - soupis VRN'!J33</f>
        <v>0</v>
      </c>
      <c r="AW96" s="104">
        <f>'VRN - soupis VRN'!J34</f>
        <v>0</v>
      </c>
      <c r="AX96" s="104">
        <f>'VRN - soupis VRN'!J35</f>
        <v>0</v>
      </c>
      <c r="AY96" s="104">
        <f>'VRN - soupis VRN'!J36</f>
        <v>0</v>
      </c>
      <c r="AZ96" s="104">
        <f>'VRN - soupis VRN'!F33</f>
        <v>0</v>
      </c>
      <c r="BA96" s="104">
        <f>'VRN - soupis VRN'!F34</f>
        <v>0</v>
      </c>
      <c r="BB96" s="104">
        <f>'VRN - soupis VRN'!F35</f>
        <v>0</v>
      </c>
      <c r="BC96" s="104">
        <f>'VRN - soupis VRN'!F36</f>
        <v>0</v>
      </c>
      <c r="BD96" s="106">
        <f>'VRN - soupis VRN'!F37</f>
        <v>0</v>
      </c>
      <c r="BT96" s="102" t="s">
        <v>86</v>
      </c>
      <c r="BV96" s="102" t="s">
        <v>80</v>
      </c>
      <c r="BW96" s="102" t="s">
        <v>91</v>
      </c>
      <c r="BX96" s="102" t="s">
        <v>5</v>
      </c>
      <c r="CL96" s="102" t="s">
        <v>19</v>
      </c>
      <c r="CM96" s="102" t="s">
        <v>88</v>
      </c>
    </row>
    <row r="97" spans="1:57" s="2" customFormat="1" ht="30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  <row r="98" spans="1:57" s="2" customFormat="1" ht="6.95" customHeight="1">
      <c r="A98" s="3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</sheetData>
  <sheetProtection algorithmName="SHA-512" hashValue="A6nN7ZUbjA391F4KWRlZ9NfpK8Umnm4TY0GPaZSzTOizk89RZCsoVsO+7V/lVifFt7vAZlzFj0h7sYYOswwgpQ==" saltValue="/X6Pg96KHNKNcLXvM8y0CrSqUoBpBYmeFCcw48nVzP0pYvcSpcIutB+cxCrgMfohQXbpOne47rakhOjJa9r5bA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Výměna kolejnic v...'!C2" display="/"/>
    <hyperlink ref="A96" location="'VRN - soupis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0"/>
  <sheetViews>
    <sheetView showGridLines="0" topLeftCell="A144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6" t="s">
        <v>87</v>
      </c>
    </row>
    <row r="3" spans="1:46" s="1" customFormat="1" ht="6.95" hidden="1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88</v>
      </c>
    </row>
    <row r="4" spans="1:46" s="1" customFormat="1" ht="24.95" hidden="1" customHeight="1">
      <c r="B4" s="19"/>
      <c r="D4" s="109" t="s">
        <v>92</v>
      </c>
      <c r="L4" s="19"/>
      <c r="M4" s="110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1" t="s">
        <v>16</v>
      </c>
      <c r="L6" s="19"/>
    </row>
    <row r="7" spans="1:46" s="1" customFormat="1" ht="16.5" hidden="1" customHeight="1">
      <c r="B7" s="19"/>
      <c r="E7" s="283" t="str">
        <f>'Rekapitulace stavby'!K6</f>
        <v>Výměna kolejnic v úseku Návsí - Mosty u Jablunkova</v>
      </c>
      <c r="F7" s="284"/>
      <c r="G7" s="284"/>
      <c r="H7" s="284"/>
      <c r="L7" s="19"/>
    </row>
    <row r="8" spans="1:46" s="2" customFormat="1" ht="12" hidden="1" customHeight="1">
      <c r="A8" s="33"/>
      <c r="B8" s="38"/>
      <c r="C8" s="33"/>
      <c r="D8" s="111" t="s">
        <v>93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85" t="s">
        <v>94</v>
      </c>
      <c r="F9" s="286"/>
      <c r="G9" s="286"/>
      <c r="H9" s="28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1" t="s">
        <v>18</v>
      </c>
      <c r="E11" s="33"/>
      <c r="F11" s="112" t="s">
        <v>19</v>
      </c>
      <c r="G11" s="33"/>
      <c r="H11" s="33"/>
      <c r="I11" s="111" t="s">
        <v>20</v>
      </c>
      <c r="J11" s="112" t="s">
        <v>21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1" t="s">
        <v>22</v>
      </c>
      <c r="E12" s="33"/>
      <c r="F12" s="112" t="s">
        <v>34</v>
      </c>
      <c r="G12" s="33"/>
      <c r="H12" s="33"/>
      <c r="I12" s="111" t="s">
        <v>24</v>
      </c>
      <c r="J12" s="113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1" t="s">
        <v>25</v>
      </c>
      <c r="E14" s="33"/>
      <c r="F14" s="33"/>
      <c r="G14" s="33"/>
      <c r="H14" s="33"/>
      <c r="I14" s="111" t="s">
        <v>26</v>
      </c>
      <c r="J14" s="112" t="s">
        <v>27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2" t="s">
        <v>28</v>
      </c>
      <c r="F15" s="33"/>
      <c r="G15" s="33"/>
      <c r="H15" s="33"/>
      <c r="I15" s="111" t="s">
        <v>29</v>
      </c>
      <c r="J15" s="112" t="s">
        <v>30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1" t="s">
        <v>31</v>
      </c>
      <c r="E17" s="33"/>
      <c r="F17" s="33"/>
      <c r="G17" s="33"/>
      <c r="H17" s="33"/>
      <c r="I17" s="111" t="s">
        <v>26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87" t="str">
        <f>'Rekapitulace stavby'!E14</f>
        <v>Vyplň údaj</v>
      </c>
      <c r="F18" s="288"/>
      <c r="G18" s="288"/>
      <c r="H18" s="288"/>
      <c r="I18" s="111" t="s">
        <v>29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1" t="s">
        <v>33</v>
      </c>
      <c r="E20" s="33"/>
      <c r="F20" s="33"/>
      <c r="G20" s="33"/>
      <c r="H20" s="33"/>
      <c r="I20" s="111" t="s">
        <v>26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29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1" t="s">
        <v>36</v>
      </c>
      <c r="E23" s="33"/>
      <c r="F23" s="33"/>
      <c r="G23" s="33"/>
      <c r="H23" s="33"/>
      <c r="I23" s="111" t="s">
        <v>26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29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1" t="s">
        <v>37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4"/>
      <c r="B27" s="115"/>
      <c r="C27" s="114"/>
      <c r="D27" s="114"/>
      <c r="E27" s="289" t="s">
        <v>1</v>
      </c>
      <c r="F27" s="289"/>
      <c r="G27" s="289"/>
      <c r="H27" s="289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18" t="s">
        <v>38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20" t="s">
        <v>40</v>
      </c>
      <c r="G32" s="33"/>
      <c r="H32" s="33"/>
      <c r="I32" s="120" t="s">
        <v>39</v>
      </c>
      <c r="J32" s="120" t="s">
        <v>41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21" t="s">
        <v>42</v>
      </c>
      <c r="E33" s="111" t="s">
        <v>43</v>
      </c>
      <c r="F33" s="122">
        <f>ROUND((SUM(BE119:BE199)),  2)</f>
        <v>0</v>
      </c>
      <c r="G33" s="33"/>
      <c r="H33" s="33"/>
      <c r="I33" s="123">
        <v>0.21</v>
      </c>
      <c r="J33" s="122">
        <f>ROUND(((SUM(BE119:BE199))*I33),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11" t="s">
        <v>44</v>
      </c>
      <c r="F34" s="122">
        <f>ROUND((SUM(BF119:BF199)),  2)</f>
        <v>0</v>
      </c>
      <c r="G34" s="33"/>
      <c r="H34" s="33"/>
      <c r="I34" s="123">
        <v>0.15</v>
      </c>
      <c r="J34" s="122">
        <f>ROUND(((SUM(BF119:BF199))*I34),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45</v>
      </c>
      <c r="F35" s="122">
        <f>ROUND((SUM(BG119:BG199)),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46</v>
      </c>
      <c r="F36" s="122">
        <f>ROUND((SUM(BH119:BH199)),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47</v>
      </c>
      <c r="F37" s="122">
        <f>ROUND((SUM(BI119:BI199)),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1" t="s">
        <v>51</v>
      </c>
      <c r="E50" s="132"/>
      <c r="F50" s="132"/>
      <c r="G50" s="131" t="s">
        <v>52</v>
      </c>
      <c r="H50" s="132"/>
      <c r="I50" s="132"/>
      <c r="J50" s="132"/>
      <c r="K50" s="132"/>
      <c r="L50" s="50"/>
    </row>
    <row r="51" spans="1:31" hidden="1">
      <c r="B51" s="19"/>
      <c r="L51" s="19"/>
    </row>
    <row r="52" spans="1:31" hidden="1">
      <c r="B52" s="19"/>
      <c r="L52" s="19"/>
    </row>
    <row r="53" spans="1:31" hidden="1">
      <c r="B53" s="19"/>
      <c r="L53" s="19"/>
    </row>
    <row r="54" spans="1:31" hidden="1">
      <c r="B54" s="19"/>
      <c r="L54" s="19"/>
    </row>
    <row r="55" spans="1:31" hidden="1">
      <c r="B55" s="19"/>
      <c r="L55" s="19"/>
    </row>
    <row r="56" spans="1:31" hidden="1">
      <c r="B56" s="19"/>
      <c r="L56" s="19"/>
    </row>
    <row r="57" spans="1:31" hidden="1">
      <c r="B57" s="19"/>
      <c r="L57" s="19"/>
    </row>
    <row r="58" spans="1:31" hidden="1">
      <c r="B58" s="19"/>
      <c r="L58" s="19"/>
    </row>
    <row r="59" spans="1:31" hidden="1">
      <c r="B59" s="19"/>
      <c r="L59" s="19"/>
    </row>
    <row r="60" spans="1:31" hidden="1">
      <c r="B60" s="19"/>
      <c r="L60" s="19"/>
    </row>
    <row r="61" spans="1:31" s="2" customFormat="1" ht="12.75" hidden="1">
      <c r="A61" s="33"/>
      <c r="B61" s="38"/>
      <c r="C61" s="33"/>
      <c r="D61" s="133" t="s">
        <v>53</v>
      </c>
      <c r="E61" s="134"/>
      <c r="F61" s="135" t="s">
        <v>54</v>
      </c>
      <c r="G61" s="133" t="s">
        <v>53</v>
      </c>
      <c r="H61" s="134"/>
      <c r="I61" s="134"/>
      <c r="J61" s="136" t="s">
        <v>54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idden="1">
      <c r="B62" s="19"/>
      <c r="L62" s="19"/>
    </row>
    <row r="63" spans="1:31" hidden="1">
      <c r="B63" s="19"/>
      <c r="L63" s="19"/>
    </row>
    <row r="64" spans="1:31" hidden="1">
      <c r="B64" s="19"/>
      <c r="L64" s="19"/>
    </row>
    <row r="65" spans="1:31" s="2" customFormat="1" ht="12.75" hidden="1">
      <c r="A65" s="33"/>
      <c r="B65" s="38"/>
      <c r="C65" s="33"/>
      <c r="D65" s="131" t="s">
        <v>55</v>
      </c>
      <c r="E65" s="137"/>
      <c r="F65" s="137"/>
      <c r="G65" s="131" t="s">
        <v>56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idden="1">
      <c r="B66" s="19"/>
      <c r="L66" s="19"/>
    </row>
    <row r="67" spans="1:31" hidden="1">
      <c r="B67" s="19"/>
      <c r="L67" s="19"/>
    </row>
    <row r="68" spans="1:31" hidden="1">
      <c r="B68" s="19"/>
      <c r="L68" s="19"/>
    </row>
    <row r="69" spans="1:31" hidden="1">
      <c r="B69" s="19"/>
      <c r="L69" s="19"/>
    </row>
    <row r="70" spans="1:31" hidden="1">
      <c r="B70" s="19"/>
      <c r="L70" s="19"/>
    </row>
    <row r="71" spans="1:31" hidden="1">
      <c r="B71" s="19"/>
      <c r="L71" s="19"/>
    </row>
    <row r="72" spans="1:31" hidden="1">
      <c r="B72" s="19"/>
      <c r="L72" s="19"/>
    </row>
    <row r="73" spans="1:31" hidden="1">
      <c r="B73" s="19"/>
      <c r="L73" s="19"/>
    </row>
    <row r="74" spans="1:31" hidden="1">
      <c r="B74" s="19"/>
      <c r="L74" s="19"/>
    </row>
    <row r="75" spans="1:31" hidden="1">
      <c r="B75" s="19"/>
      <c r="L75" s="19"/>
    </row>
    <row r="76" spans="1:31" s="2" customFormat="1" ht="12.75" hidden="1">
      <c r="A76" s="33"/>
      <c r="B76" s="38"/>
      <c r="C76" s="33"/>
      <c r="D76" s="133" t="s">
        <v>53</v>
      </c>
      <c r="E76" s="134"/>
      <c r="F76" s="135" t="s">
        <v>54</v>
      </c>
      <c r="G76" s="133" t="s">
        <v>53</v>
      </c>
      <c r="H76" s="134"/>
      <c r="I76" s="134"/>
      <c r="J76" s="136" t="s">
        <v>54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idden="1"/>
    <row r="79" spans="1:31" hidden="1"/>
    <row r="80" spans="1:31" hidden="1"/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1" t="str">
        <f>E7</f>
        <v>Výměna kolejnic v úseku Návsí - Mosty u Jablunkova</v>
      </c>
      <c r="F85" s="282"/>
      <c r="G85" s="282"/>
      <c r="H85" s="28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93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8" t="str">
        <f>E9</f>
        <v>SO 01 - Výměna kolejnic v úseku  Návsí - Mosty u Jablunkova</v>
      </c>
      <c r="F87" s="280"/>
      <c r="G87" s="280"/>
      <c r="H87" s="280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22</v>
      </c>
      <c r="D89" s="35"/>
      <c r="E89" s="35"/>
      <c r="F89" s="26" t="str">
        <f>F12</f>
        <v xml:space="preserve"> </v>
      </c>
      <c r="G89" s="35"/>
      <c r="H89" s="35"/>
      <c r="I89" s="28" t="s">
        <v>24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25</v>
      </c>
      <c r="D91" s="35"/>
      <c r="E91" s="35"/>
      <c r="F91" s="26" t="str">
        <f>E15</f>
        <v>SŽ s.o.OŘ Ostrava</v>
      </c>
      <c r="G91" s="35"/>
      <c r="H91" s="35"/>
      <c r="I91" s="28" t="s">
        <v>33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31</v>
      </c>
      <c r="D92" s="35"/>
      <c r="E92" s="35"/>
      <c r="F92" s="26" t="str">
        <f>IF(E18="","",E18)</f>
        <v>Vyplň údaj</v>
      </c>
      <c r="G92" s="35"/>
      <c r="H92" s="35"/>
      <c r="I92" s="28" t="s">
        <v>36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96</v>
      </c>
      <c r="D94" s="143"/>
      <c r="E94" s="143"/>
      <c r="F94" s="143"/>
      <c r="G94" s="143"/>
      <c r="H94" s="143"/>
      <c r="I94" s="143"/>
      <c r="J94" s="144" t="s">
        <v>97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98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99</v>
      </c>
    </row>
    <row r="97" spans="1:31" s="9" customFormat="1" ht="24.95" customHeight="1">
      <c r="B97" s="146"/>
      <c r="C97" s="147"/>
      <c r="D97" s="148" t="s">
        <v>100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101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9" customFormat="1" ht="24.95" customHeight="1">
      <c r="B99" s="146"/>
      <c r="C99" s="147"/>
      <c r="D99" s="148" t="s">
        <v>102</v>
      </c>
      <c r="E99" s="149"/>
      <c r="F99" s="149"/>
      <c r="G99" s="149"/>
      <c r="H99" s="149"/>
      <c r="I99" s="149"/>
      <c r="J99" s="150">
        <f>J165</f>
        <v>0</v>
      </c>
      <c r="K99" s="147"/>
      <c r="L99" s="151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103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81" t="str">
        <f>E7</f>
        <v>Výměna kolejnic v úseku Návsí - Mosty u Jablunkova</v>
      </c>
      <c r="F109" s="282"/>
      <c r="G109" s="282"/>
      <c r="H109" s="282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93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78" t="str">
        <f>E9</f>
        <v>SO 01 - Výměna kolejnic v úseku  Návsí - Mosty u Jablunkova</v>
      </c>
      <c r="F111" s="280"/>
      <c r="G111" s="280"/>
      <c r="H111" s="280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22</v>
      </c>
      <c r="D113" s="35"/>
      <c r="E113" s="35"/>
      <c r="F113" s="26" t="str">
        <f>F12</f>
        <v xml:space="preserve"> </v>
      </c>
      <c r="G113" s="35"/>
      <c r="H113" s="35"/>
      <c r="I113" s="28" t="s">
        <v>24</v>
      </c>
      <c r="J113" s="65">
        <f>IF(J12="","",J12)</f>
        <v>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25</v>
      </c>
      <c r="D115" s="35"/>
      <c r="E115" s="35"/>
      <c r="F115" s="26" t="str">
        <f>E15</f>
        <v>SŽ s.o.OŘ Ostrava</v>
      </c>
      <c r="G115" s="35"/>
      <c r="H115" s="35"/>
      <c r="I115" s="28" t="s">
        <v>33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31</v>
      </c>
      <c r="D116" s="35"/>
      <c r="E116" s="35"/>
      <c r="F116" s="26" t="str">
        <f>IF(E18="","",E18)</f>
        <v>Vyplň údaj</v>
      </c>
      <c r="G116" s="35"/>
      <c r="H116" s="35"/>
      <c r="I116" s="28" t="s">
        <v>36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104</v>
      </c>
      <c r="D118" s="161" t="s">
        <v>63</v>
      </c>
      <c r="E118" s="161" t="s">
        <v>59</v>
      </c>
      <c r="F118" s="161" t="s">
        <v>60</v>
      </c>
      <c r="G118" s="161" t="s">
        <v>105</v>
      </c>
      <c r="H118" s="161" t="s">
        <v>106</v>
      </c>
      <c r="I118" s="161" t="s">
        <v>107</v>
      </c>
      <c r="J118" s="161" t="s">
        <v>97</v>
      </c>
      <c r="K118" s="162" t="s">
        <v>108</v>
      </c>
      <c r="L118" s="163"/>
      <c r="M118" s="74" t="s">
        <v>1</v>
      </c>
      <c r="N118" s="75" t="s">
        <v>42</v>
      </c>
      <c r="O118" s="75" t="s">
        <v>109</v>
      </c>
      <c r="P118" s="75" t="s">
        <v>110</v>
      </c>
      <c r="Q118" s="75" t="s">
        <v>111</v>
      </c>
      <c r="R118" s="75" t="s">
        <v>112</v>
      </c>
      <c r="S118" s="75" t="s">
        <v>113</v>
      </c>
      <c r="T118" s="76" t="s">
        <v>114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115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P120+P165</f>
        <v>0</v>
      </c>
      <c r="Q119" s="78"/>
      <c r="R119" s="166">
        <f>R120+R165</f>
        <v>563.32320000000004</v>
      </c>
      <c r="S119" s="78"/>
      <c r="T119" s="167">
        <f>T120+T165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77</v>
      </c>
      <c r="AU119" s="16" t="s">
        <v>99</v>
      </c>
      <c r="BK119" s="168">
        <f>BK120+BK165</f>
        <v>0</v>
      </c>
    </row>
    <row r="120" spans="1:65" s="12" customFormat="1" ht="25.9" customHeight="1">
      <c r="B120" s="169"/>
      <c r="C120" s="170"/>
      <c r="D120" s="171" t="s">
        <v>77</v>
      </c>
      <c r="E120" s="172" t="s">
        <v>116</v>
      </c>
      <c r="F120" s="172" t="s">
        <v>117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</f>
        <v>0</v>
      </c>
      <c r="Q120" s="177"/>
      <c r="R120" s="178">
        <f>R121</f>
        <v>563.32320000000004</v>
      </c>
      <c r="S120" s="177"/>
      <c r="T120" s="179">
        <f>T121</f>
        <v>0</v>
      </c>
      <c r="AR120" s="180" t="s">
        <v>86</v>
      </c>
      <c r="AT120" s="181" t="s">
        <v>77</v>
      </c>
      <c r="AU120" s="181" t="s">
        <v>78</v>
      </c>
      <c r="AY120" s="180" t="s">
        <v>118</v>
      </c>
      <c r="BK120" s="182">
        <f>BK121</f>
        <v>0</v>
      </c>
    </row>
    <row r="121" spans="1:65" s="12" customFormat="1" ht="22.9" customHeight="1">
      <c r="B121" s="169"/>
      <c r="C121" s="170"/>
      <c r="D121" s="171" t="s">
        <v>77</v>
      </c>
      <c r="E121" s="183" t="s">
        <v>119</v>
      </c>
      <c r="F121" s="183" t="s">
        <v>120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SUM(P122:P164)</f>
        <v>0</v>
      </c>
      <c r="Q121" s="177"/>
      <c r="R121" s="178">
        <f>SUM(R122:R164)</f>
        <v>563.32320000000004</v>
      </c>
      <c r="S121" s="177"/>
      <c r="T121" s="179">
        <f>SUM(T122:T164)</f>
        <v>0</v>
      </c>
      <c r="AR121" s="180" t="s">
        <v>86</v>
      </c>
      <c r="AT121" s="181" t="s">
        <v>77</v>
      </c>
      <c r="AU121" s="181" t="s">
        <v>86</v>
      </c>
      <c r="AY121" s="180" t="s">
        <v>118</v>
      </c>
      <c r="BK121" s="182">
        <f>SUM(BK122:BK164)</f>
        <v>0</v>
      </c>
    </row>
    <row r="122" spans="1:65" s="2" customFormat="1" ht="16.5" customHeight="1">
      <c r="A122" s="33"/>
      <c r="B122" s="34"/>
      <c r="C122" s="185" t="s">
        <v>86</v>
      </c>
      <c r="D122" s="185" t="s">
        <v>121</v>
      </c>
      <c r="E122" s="186" t="s">
        <v>122</v>
      </c>
      <c r="F122" s="187" t="s">
        <v>123</v>
      </c>
      <c r="G122" s="188" t="s">
        <v>124</v>
      </c>
      <c r="H122" s="189">
        <v>164.71</v>
      </c>
      <c r="I122" s="190"/>
      <c r="J122" s="191">
        <f>ROUND(I122*H122,2)</f>
        <v>0</v>
      </c>
      <c r="K122" s="187" t="s">
        <v>125</v>
      </c>
      <c r="L122" s="38"/>
      <c r="M122" s="192" t="s">
        <v>1</v>
      </c>
      <c r="N122" s="193" t="s">
        <v>43</v>
      </c>
      <c r="O122" s="70"/>
      <c r="P122" s="194">
        <f>O122*H122</f>
        <v>0</v>
      </c>
      <c r="Q122" s="194">
        <v>1.7</v>
      </c>
      <c r="R122" s="194">
        <f>Q122*H122</f>
        <v>280.00700000000001</v>
      </c>
      <c r="S122" s="194">
        <v>0</v>
      </c>
      <c r="T122" s="19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126</v>
      </c>
      <c r="AT122" s="196" t="s">
        <v>121</v>
      </c>
      <c r="AU122" s="196" t="s">
        <v>88</v>
      </c>
      <c r="AY122" s="16" t="s">
        <v>118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86</v>
      </c>
      <c r="BK122" s="197">
        <f>ROUND(I122*H122,2)</f>
        <v>0</v>
      </c>
      <c r="BL122" s="16" t="s">
        <v>126</v>
      </c>
      <c r="BM122" s="196" t="s">
        <v>127</v>
      </c>
    </row>
    <row r="123" spans="1:65" s="2" customFormat="1" ht="16.5" customHeight="1">
      <c r="A123" s="33"/>
      <c r="B123" s="34"/>
      <c r="C123" s="185" t="s">
        <v>88</v>
      </c>
      <c r="D123" s="185" t="s">
        <v>121</v>
      </c>
      <c r="E123" s="186" t="s">
        <v>128</v>
      </c>
      <c r="F123" s="187" t="s">
        <v>129</v>
      </c>
      <c r="G123" s="188" t="s">
        <v>130</v>
      </c>
      <c r="H123" s="189">
        <v>5.07</v>
      </c>
      <c r="I123" s="190"/>
      <c r="J123" s="191">
        <f>ROUND(I123*H123,2)</f>
        <v>0</v>
      </c>
      <c r="K123" s="187" t="s">
        <v>125</v>
      </c>
      <c r="L123" s="38"/>
      <c r="M123" s="192" t="s">
        <v>1</v>
      </c>
      <c r="N123" s="193" t="s">
        <v>43</v>
      </c>
      <c r="O123" s="70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6" t="s">
        <v>126</v>
      </c>
      <c r="AT123" s="196" t="s">
        <v>121</v>
      </c>
      <c r="AU123" s="196" t="s">
        <v>88</v>
      </c>
      <c r="AY123" s="16" t="s">
        <v>118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6" t="s">
        <v>86</v>
      </c>
      <c r="BK123" s="197">
        <f>ROUND(I123*H123,2)</f>
        <v>0</v>
      </c>
      <c r="BL123" s="16" t="s">
        <v>126</v>
      </c>
      <c r="BM123" s="196" t="s">
        <v>131</v>
      </c>
    </row>
    <row r="124" spans="1:65" s="2" customFormat="1" ht="19.5">
      <c r="A124" s="33"/>
      <c r="B124" s="34"/>
      <c r="C124" s="35"/>
      <c r="D124" s="198" t="s">
        <v>132</v>
      </c>
      <c r="E124" s="35"/>
      <c r="F124" s="199" t="s">
        <v>133</v>
      </c>
      <c r="G124" s="35"/>
      <c r="H124" s="35"/>
      <c r="I124" s="200"/>
      <c r="J124" s="35"/>
      <c r="K124" s="35"/>
      <c r="L124" s="38"/>
      <c r="M124" s="201"/>
      <c r="N124" s="202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132</v>
      </c>
      <c r="AU124" s="16" t="s">
        <v>88</v>
      </c>
    </row>
    <row r="125" spans="1:65" s="2" customFormat="1" ht="16.5" customHeight="1">
      <c r="A125" s="33"/>
      <c r="B125" s="34"/>
      <c r="C125" s="185" t="s">
        <v>134</v>
      </c>
      <c r="D125" s="185" t="s">
        <v>121</v>
      </c>
      <c r="E125" s="186" t="s">
        <v>135</v>
      </c>
      <c r="F125" s="187" t="s">
        <v>136</v>
      </c>
      <c r="G125" s="188" t="s">
        <v>137</v>
      </c>
      <c r="H125" s="189">
        <v>96</v>
      </c>
      <c r="I125" s="190"/>
      <c r="J125" s="191">
        <f>ROUND(I125*H125,2)</f>
        <v>0</v>
      </c>
      <c r="K125" s="187" t="s">
        <v>125</v>
      </c>
      <c r="L125" s="38"/>
      <c r="M125" s="192" t="s">
        <v>1</v>
      </c>
      <c r="N125" s="193" t="s">
        <v>43</v>
      </c>
      <c r="O125" s="70"/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6" t="s">
        <v>126</v>
      </c>
      <c r="AT125" s="196" t="s">
        <v>121</v>
      </c>
      <c r="AU125" s="196" t="s">
        <v>88</v>
      </c>
      <c r="AY125" s="16" t="s">
        <v>118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6" t="s">
        <v>86</v>
      </c>
      <c r="BK125" s="197">
        <f>ROUND(I125*H125,2)</f>
        <v>0</v>
      </c>
      <c r="BL125" s="16" t="s">
        <v>126</v>
      </c>
      <c r="BM125" s="196" t="s">
        <v>138</v>
      </c>
    </row>
    <row r="126" spans="1:65" s="2" customFormat="1" ht="19.5">
      <c r="A126" s="33"/>
      <c r="B126" s="34"/>
      <c r="C126" s="35"/>
      <c r="D126" s="198" t="s">
        <v>132</v>
      </c>
      <c r="E126" s="35"/>
      <c r="F126" s="199" t="s">
        <v>139</v>
      </c>
      <c r="G126" s="35"/>
      <c r="H126" s="35"/>
      <c r="I126" s="200"/>
      <c r="J126" s="35"/>
      <c r="K126" s="35"/>
      <c r="L126" s="38"/>
      <c r="M126" s="201"/>
      <c r="N126" s="202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132</v>
      </c>
      <c r="AU126" s="16" t="s">
        <v>88</v>
      </c>
    </row>
    <row r="127" spans="1:65" s="13" customFormat="1">
      <c r="B127" s="203"/>
      <c r="C127" s="204"/>
      <c r="D127" s="198" t="s">
        <v>140</v>
      </c>
      <c r="E127" s="205" t="s">
        <v>1</v>
      </c>
      <c r="F127" s="206" t="s">
        <v>141</v>
      </c>
      <c r="G127" s="204"/>
      <c r="H127" s="207">
        <v>96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140</v>
      </c>
      <c r="AU127" s="213" t="s">
        <v>88</v>
      </c>
      <c r="AV127" s="13" t="s">
        <v>88</v>
      </c>
      <c r="AW127" s="13" t="s">
        <v>35</v>
      </c>
      <c r="AX127" s="13" t="s">
        <v>86</v>
      </c>
      <c r="AY127" s="213" t="s">
        <v>118</v>
      </c>
    </row>
    <row r="128" spans="1:65" s="2" customFormat="1" ht="16.5" customHeight="1">
      <c r="A128" s="33"/>
      <c r="B128" s="34"/>
      <c r="C128" s="185" t="s">
        <v>126</v>
      </c>
      <c r="D128" s="185" t="s">
        <v>121</v>
      </c>
      <c r="E128" s="186" t="s">
        <v>142</v>
      </c>
      <c r="F128" s="187" t="s">
        <v>143</v>
      </c>
      <c r="G128" s="188" t="s">
        <v>137</v>
      </c>
      <c r="H128" s="189">
        <v>3145</v>
      </c>
      <c r="I128" s="190"/>
      <c r="J128" s="191">
        <f>ROUND(I128*H128,2)</f>
        <v>0</v>
      </c>
      <c r="K128" s="187" t="s">
        <v>125</v>
      </c>
      <c r="L128" s="38"/>
      <c r="M128" s="192" t="s">
        <v>1</v>
      </c>
      <c r="N128" s="193" t="s">
        <v>43</v>
      </c>
      <c r="O128" s="70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6" t="s">
        <v>126</v>
      </c>
      <c r="AT128" s="196" t="s">
        <v>121</v>
      </c>
      <c r="AU128" s="196" t="s">
        <v>88</v>
      </c>
      <c r="AY128" s="16" t="s">
        <v>118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6" t="s">
        <v>86</v>
      </c>
      <c r="BK128" s="197">
        <f>ROUND(I128*H128,2)</f>
        <v>0</v>
      </c>
      <c r="BL128" s="16" t="s">
        <v>126</v>
      </c>
      <c r="BM128" s="196" t="s">
        <v>144</v>
      </c>
    </row>
    <row r="129" spans="1:65" s="2" customFormat="1" ht="19.5">
      <c r="A129" s="33"/>
      <c r="B129" s="34"/>
      <c r="C129" s="35"/>
      <c r="D129" s="198" t="s">
        <v>132</v>
      </c>
      <c r="E129" s="35"/>
      <c r="F129" s="199" t="s">
        <v>139</v>
      </c>
      <c r="G129" s="35"/>
      <c r="H129" s="35"/>
      <c r="I129" s="200"/>
      <c r="J129" s="35"/>
      <c r="K129" s="35"/>
      <c r="L129" s="38"/>
      <c r="M129" s="201"/>
      <c r="N129" s="202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132</v>
      </c>
      <c r="AU129" s="16" t="s">
        <v>88</v>
      </c>
    </row>
    <row r="130" spans="1:65" s="2" customFormat="1" ht="16.5" customHeight="1">
      <c r="A130" s="33"/>
      <c r="B130" s="34"/>
      <c r="C130" s="214" t="s">
        <v>119</v>
      </c>
      <c r="D130" s="214" t="s">
        <v>145</v>
      </c>
      <c r="E130" s="215" t="s">
        <v>146</v>
      </c>
      <c r="F130" s="216" t="s">
        <v>147</v>
      </c>
      <c r="G130" s="217" t="s">
        <v>148</v>
      </c>
      <c r="H130" s="218">
        <v>11670</v>
      </c>
      <c r="I130" s="219"/>
      <c r="J130" s="220">
        <f>ROUND(I130*H130,2)</f>
        <v>0</v>
      </c>
      <c r="K130" s="216" t="s">
        <v>125</v>
      </c>
      <c r="L130" s="221"/>
      <c r="M130" s="222" t="s">
        <v>1</v>
      </c>
      <c r="N130" s="223" t="s">
        <v>43</v>
      </c>
      <c r="O130" s="70"/>
      <c r="P130" s="194">
        <f>O130*H130</f>
        <v>0</v>
      </c>
      <c r="Q130" s="194">
        <v>1.8000000000000001E-4</v>
      </c>
      <c r="R130" s="194">
        <f>Q130*H130</f>
        <v>2.1006</v>
      </c>
      <c r="S130" s="194">
        <v>0</v>
      </c>
      <c r="T130" s="19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6" t="s">
        <v>149</v>
      </c>
      <c r="AT130" s="196" t="s">
        <v>145</v>
      </c>
      <c r="AU130" s="196" t="s">
        <v>88</v>
      </c>
      <c r="AY130" s="16" t="s">
        <v>118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6" t="s">
        <v>86</v>
      </c>
      <c r="BK130" s="197">
        <f>ROUND(I130*H130,2)</f>
        <v>0</v>
      </c>
      <c r="BL130" s="16" t="s">
        <v>126</v>
      </c>
      <c r="BM130" s="196" t="s">
        <v>150</v>
      </c>
    </row>
    <row r="131" spans="1:65" s="13" customFormat="1">
      <c r="B131" s="203"/>
      <c r="C131" s="204"/>
      <c r="D131" s="198" t="s">
        <v>140</v>
      </c>
      <c r="E131" s="205" t="s">
        <v>1</v>
      </c>
      <c r="F131" s="206" t="s">
        <v>151</v>
      </c>
      <c r="G131" s="204"/>
      <c r="H131" s="207">
        <v>5200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140</v>
      </c>
      <c r="AU131" s="213" t="s">
        <v>88</v>
      </c>
      <c r="AV131" s="13" t="s">
        <v>88</v>
      </c>
      <c r="AW131" s="13" t="s">
        <v>35</v>
      </c>
      <c r="AX131" s="13" t="s">
        <v>78</v>
      </c>
      <c r="AY131" s="213" t="s">
        <v>118</v>
      </c>
    </row>
    <row r="132" spans="1:65" s="13" customFormat="1">
      <c r="B132" s="203"/>
      <c r="C132" s="204"/>
      <c r="D132" s="198" t="s">
        <v>140</v>
      </c>
      <c r="E132" s="205" t="s">
        <v>1</v>
      </c>
      <c r="F132" s="206" t="s">
        <v>152</v>
      </c>
      <c r="G132" s="204"/>
      <c r="H132" s="207">
        <v>5200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140</v>
      </c>
      <c r="AU132" s="213" t="s">
        <v>88</v>
      </c>
      <c r="AV132" s="13" t="s">
        <v>88</v>
      </c>
      <c r="AW132" s="13" t="s">
        <v>35</v>
      </c>
      <c r="AX132" s="13" t="s">
        <v>78</v>
      </c>
      <c r="AY132" s="213" t="s">
        <v>118</v>
      </c>
    </row>
    <row r="133" spans="1:65" s="13" customFormat="1">
      <c r="B133" s="203"/>
      <c r="C133" s="204"/>
      <c r="D133" s="198" t="s">
        <v>140</v>
      </c>
      <c r="E133" s="205" t="s">
        <v>1</v>
      </c>
      <c r="F133" s="206" t="s">
        <v>153</v>
      </c>
      <c r="G133" s="204"/>
      <c r="H133" s="207">
        <v>1270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140</v>
      </c>
      <c r="AU133" s="213" t="s">
        <v>88</v>
      </c>
      <c r="AV133" s="13" t="s">
        <v>88</v>
      </c>
      <c r="AW133" s="13" t="s">
        <v>35</v>
      </c>
      <c r="AX133" s="13" t="s">
        <v>78</v>
      </c>
      <c r="AY133" s="213" t="s">
        <v>118</v>
      </c>
    </row>
    <row r="134" spans="1:65" s="14" customFormat="1">
      <c r="B134" s="224"/>
      <c r="C134" s="225"/>
      <c r="D134" s="198" t="s">
        <v>140</v>
      </c>
      <c r="E134" s="226" t="s">
        <v>1</v>
      </c>
      <c r="F134" s="227" t="s">
        <v>154</v>
      </c>
      <c r="G134" s="225"/>
      <c r="H134" s="228">
        <v>11670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AT134" s="234" t="s">
        <v>140</v>
      </c>
      <c r="AU134" s="234" t="s">
        <v>88</v>
      </c>
      <c r="AV134" s="14" t="s">
        <v>126</v>
      </c>
      <c r="AW134" s="14" t="s">
        <v>35</v>
      </c>
      <c r="AX134" s="14" t="s">
        <v>86</v>
      </c>
      <c r="AY134" s="234" t="s">
        <v>118</v>
      </c>
    </row>
    <row r="135" spans="1:65" s="2" customFormat="1" ht="16.5" customHeight="1">
      <c r="A135" s="33"/>
      <c r="B135" s="34"/>
      <c r="C135" s="185" t="s">
        <v>155</v>
      </c>
      <c r="D135" s="185" t="s">
        <v>121</v>
      </c>
      <c r="E135" s="186" t="s">
        <v>156</v>
      </c>
      <c r="F135" s="187" t="s">
        <v>157</v>
      </c>
      <c r="G135" s="188" t="s">
        <v>148</v>
      </c>
      <c r="H135" s="189">
        <v>68</v>
      </c>
      <c r="I135" s="190"/>
      <c r="J135" s="191">
        <f>ROUND(I135*H135,2)</f>
        <v>0</v>
      </c>
      <c r="K135" s="187" t="s">
        <v>125</v>
      </c>
      <c r="L135" s="38"/>
      <c r="M135" s="192" t="s">
        <v>1</v>
      </c>
      <c r="N135" s="193" t="s">
        <v>43</v>
      </c>
      <c r="O135" s="70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6" t="s">
        <v>126</v>
      </c>
      <c r="AT135" s="196" t="s">
        <v>121</v>
      </c>
      <c r="AU135" s="196" t="s">
        <v>88</v>
      </c>
      <c r="AY135" s="16" t="s">
        <v>118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6" t="s">
        <v>86</v>
      </c>
      <c r="BK135" s="197">
        <f>ROUND(I135*H135,2)</f>
        <v>0</v>
      </c>
      <c r="BL135" s="16" t="s">
        <v>126</v>
      </c>
      <c r="BM135" s="196" t="s">
        <v>158</v>
      </c>
    </row>
    <row r="136" spans="1:65" s="2" customFormat="1" ht="19.5">
      <c r="A136" s="33"/>
      <c r="B136" s="34"/>
      <c r="C136" s="35"/>
      <c r="D136" s="198" t="s">
        <v>132</v>
      </c>
      <c r="E136" s="35"/>
      <c r="F136" s="199" t="s">
        <v>159</v>
      </c>
      <c r="G136" s="35"/>
      <c r="H136" s="35"/>
      <c r="I136" s="200"/>
      <c r="J136" s="35"/>
      <c r="K136" s="35"/>
      <c r="L136" s="38"/>
      <c r="M136" s="201"/>
      <c r="N136" s="202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132</v>
      </c>
      <c r="AU136" s="16" t="s">
        <v>88</v>
      </c>
    </row>
    <row r="137" spans="1:65" s="2" customFormat="1" ht="16.5" customHeight="1">
      <c r="A137" s="33"/>
      <c r="B137" s="34"/>
      <c r="C137" s="185" t="s">
        <v>160</v>
      </c>
      <c r="D137" s="185" t="s">
        <v>121</v>
      </c>
      <c r="E137" s="186" t="s">
        <v>161</v>
      </c>
      <c r="F137" s="187" t="s">
        <v>162</v>
      </c>
      <c r="G137" s="188" t="s">
        <v>148</v>
      </c>
      <c r="H137" s="189">
        <v>170</v>
      </c>
      <c r="I137" s="190"/>
      <c r="J137" s="191">
        <f>ROUND(I137*H137,2)</f>
        <v>0</v>
      </c>
      <c r="K137" s="187" t="s">
        <v>125</v>
      </c>
      <c r="L137" s="38"/>
      <c r="M137" s="192" t="s">
        <v>1</v>
      </c>
      <c r="N137" s="193" t="s">
        <v>43</v>
      </c>
      <c r="O137" s="70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6" t="s">
        <v>126</v>
      </c>
      <c r="AT137" s="196" t="s">
        <v>121</v>
      </c>
      <c r="AU137" s="196" t="s">
        <v>88</v>
      </c>
      <c r="AY137" s="16" t="s">
        <v>118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6" t="s">
        <v>86</v>
      </c>
      <c r="BK137" s="197">
        <f>ROUND(I137*H137,2)</f>
        <v>0</v>
      </c>
      <c r="BL137" s="16" t="s">
        <v>126</v>
      </c>
      <c r="BM137" s="196" t="s">
        <v>163</v>
      </c>
    </row>
    <row r="138" spans="1:65" s="2" customFormat="1" ht="19.5">
      <c r="A138" s="33"/>
      <c r="B138" s="34"/>
      <c r="C138" s="35"/>
      <c r="D138" s="198" t="s">
        <v>132</v>
      </c>
      <c r="E138" s="35"/>
      <c r="F138" s="199" t="s">
        <v>159</v>
      </c>
      <c r="G138" s="35"/>
      <c r="H138" s="35"/>
      <c r="I138" s="200"/>
      <c r="J138" s="35"/>
      <c r="K138" s="35"/>
      <c r="L138" s="38"/>
      <c r="M138" s="201"/>
      <c r="N138" s="202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132</v>
      </c>
      <c r="AU138" s="16" t="s">
        <v>88</v>
      </c>
    </row>
    <row r="139" spans="1:65" s="2" customFormat="1" ht="16.5" customHeight="1">
      <c r="A139" s="33"/>
      <c r="B139" s="34"/>
      <c r="C139" s="185" t="s">
        <v>149</v>
      </c>
      <c r="D139" s="185" t="s">
        <v>121</v>
      </c>
      <c r="E139" s="186" t="s">
        <v>164</v>
      </c>
      <c r="F139" s="187" t="s">
        <v>165</v>
      </c>
      <c r="G139" s="188" t="s">
        <v>148</v>
      </c>
      <c r="H139" s="189">
        <v>6540</v>
      </c>
      <c r="I139" s="190"/>
      <c r="J139" s="191">
        <f>ROUND(I139*H139,2)</f>
        <v>0</v>
      </c>
      <c r="K139" s="187" t="s">
        <v>125</v>
      </c>
      <c r="L139" s="38"/>
      <c r="M139" s="192" t="s">
        <v>1</v>
      </c>
      <c r="N139" s="193" t="s">
        <v>43</v>
      </c>
      <c r="O139" s="70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6" t="s">
        <v>126</v>
      </c>
      <c r="AT139" s="196" t="s">
        <v>121</v>
      </c>
      <c r="AU139" s="196" t="s">
        <v>88</v>
      </c>
      <c r="AY139" s="16" t="s">
        <v>118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6" t="s">
        <v>86</v>
      </c>
      <c r="BK139" s="197">
        <f>ROUND(I139*H139,2)</f>
        <v>0</v>
      </c>
      <c r="BL139" s="16" t="s">
        <v>126</v>
      </c>
      <c r="BM139" s="196" t="s">
        <v>166</v>
      </c>
    </row>
    <row r="140" spans="1:65" s="13" customFormat="1">
      <c r="B140" s="203"/>
      <c r="C140" s="204"/>
      <c r="D140" s="198" t="s">
        <v>140</v>
      </c>
      <c r="E140" s="205" t="s">
        <v>1</v>
      </c>
      <c r="F140" s="206" t="s">
        <v>167</v>
      </c>
      <c r="G140" s="204"/>
      <c r="H140" s="207">
        <v>5200</v>
      </c>
      <c r="I140" s="208"/>
      <c r="J140" s="204"/>
      <c r="K140" s="204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140</v>
      </c>
      <c r="AU140" s="213" t="s">
        <v>88</v>
      </c>
      <c r="AV140" s="13" t="s">
        <v>88</v>
      </c>
      <c r="AW140" s="13" t="s">
        <v>35</v>
      </c>
      <c r="AX140" s="13" t="s">
        <v>78</v>
      </c>
      <c r="AY140" s="213" t="s">
        <v>118</v>
      </c>
    </row>
    <row r="141" spans="1:65" s="13" customFormat="1">
      <c r="B141" s="203"/>
      <c r="C141" s="204"/>
      <c r="D141" s="198" t="s">
        <v>140</v>
      </c>
      <c r="E141" s="205" t="s">
        <v>1</v>
      </c>
      <c r="F141" s="206" t="s">
        <v>168</v>
      </c>
      <c r="G141" s="204"/>
      <c r="H141" s="207">
        <v>1340</v>
      </c>
      <c r="I141" s="208"/>
      <c r="J141" s="204"/>
      <c r="K141" s="204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140</v>
      </c>
      <c r="AU141" s="213" t="s">
        <v>88</v>
      </c>
      <c r="AV141" s="13" t="s">
        <v>88</v>
      </c>
      <c r="AW141" s="13" t="s">
        <v>35</v>
      </c>
      <c r="AX141" s="13" t="s">
        <v>78</v>
      </c>
      <c r="AY141" s="213" t="s">
        <v>118</v>
      </c>
    </row>
    <row r="142" spans="1:65" s="14" customFormat="1">
      <c r="B142" s="224"/>
      <c r="C142" s="225"/>
      <c r="D142" s="198" t="s">
        <v>140</v>
      </c>
      <c r="E142" s="226" t="s">
        <v>1</v>
      </c>
      <c r="F142" s="227" t="s">
        <v>154</v>
      </c>
      <c r="G142" s="225"/>
      <c r="H142" s="228">
        <v>6540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AT142" s="234" t="s">
        <v>140</v>
      </c>
      <c r="AU142" s="234" t="s">
        <v>88</v>
      </c>
      <c r="AV142" s="14" t="s">
        <v>126</v>
      </c>
      <c r="AW142" s="14" t="s">
        <v>35</v>
      </c>
      <c r="AX142" s="14" t="s">
        <v>86</v>
      </c>
      <c r="AY142" s="234" t="s">
        <v>118</v>
      </c>
    </row>
    <row r="143" spans="1:65" s="2" customFormat="1" ht="16.5" customHeight="1">
      <c r="A143" s="33"/>
      <c r="B143" s="34"/>
      <c r="C143" s="185" t="s">
        <v>169</v>
      </c>
      <c r="D143" s="185" t="s">
        <v>121</v>
      </c>
      <c r="E143" s="186" t="s">
        <v>170</v>
      </c>
      <c r="F143" s="187" t="s">
        <v>171</v>
      </c>
      <c r="G143" s="188" t="s">
        <v>148</v>
      </c>
      <c r="H143" s="189">
        <v>5200</v>
      </c>
      <c r="I143" s="190"/>
      <c r="J143" s="191">
        <f>ROUND(I143*H143,2)</f>
        <v>0</v>
      </c>
      <c r="K143" s="187" t="s">
        <v>125</v>
      </c>
      <c r="L143" s="38"/>
      <c r="M143" s="192" t="s">
        <v>1</v>
      </c>
      <c r="N143" s="193" t="s">
        <v>43</v>
      </c>
      <c r="O143" s="70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6" t="s">
        <v>126</v>
      </c>
      <c r="AT143" s="196" t="s">
        <v>121</v>
      </c>
      <c r="AU143" s="196" t="s">
        <v>88</v>
      </c>
      <c r="AY143" s="16" t="s">
        <v>118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6" t="s">
        <v>86</v>
      </c>
      <c r="BK143" s="197">
        <f>ROUND(I143*H143,2)</f>
        <v>0</v>
      </c>
      <c r="BL143" s="16" t="s">
        <v>126</v>
      </c>
      <c r="BM143" s="196" t="s">
        <v>172</v>
      </c>
    </row>
    <row r="144" spans="1:65" s="2" customFormat="1" ht="16.5" customHeight="1">
      <c r="A144" s="33"/>
      <c r="B144" s="34"/>
      <c r="C144" s="214" t="s">
        <v>173</v>
      </c>
      <c r="D144" s="214" t="s">
        <v>145</v>
      </c>
      <c r="E144" s="215" t="s">
        <v>174</v>
      </c>
      <c r="F144" s="216" t="s">
        <v>175</v>
      </c>
      <c r="G144" s="217" t="s">
        <v>148</v>
      </c>
      <c r="H144" s="218">
        <v>5200</v>
      </c>
      <c r="I144" s="219"/>
      <c r="J144" s="220">
        <f>ROUND(I144*H144,2)</f>
        <v>0</v>
      </c>
      <c r="K144" s="216" t="s">
        <v>125</v>
      </c>
      <c r="L144" s="221"/>
      <c r="M144" s="222" t="s">
        <v>1</v>
      </c>
      <c r="N144" s="223" t="s">
        <v>43</v>
      </c>
      <c r="O144" s="70"/>
      <c r="P144" s="194">
        <f>O144*H144</f>
        <v>0</v>
      </c>
      <c r="Q144" s="194">
        <v>2.0000000000000002E-5</v>
      </c>
      <c r="R144" s="194">
        <f>Q144*H144</f>
        <v>0.10400000000000001</v>
      </c>
      <c r="S144" s="194">
        <v>0</v>
      </c>
      <c r="T144" s="19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6" t="s">
        <v>149</v>
      </c>
      <c r="AT144" s="196" t="s">
        <v>145</v>
      </c>
      <c r="AU144" s="196" t="s">
        <v>88</v>
      </c>
      <c r="AY144" s="16" t="s">
        <v>118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6" t="s">
        <v>86</v>
      </c>
      <c r="BK144" s="197">
        <f>ROUND(I144*H144,2)</f>
        <v>0</v>
      </c>
      <c r="BL144" s="16" t="s">
        <v>126</v>
      </c>
      <c r="BM144" s="196" t="s">
        <v>176</v>
      </c>
    </row>
    <row r="145" spans="1:65" s="2" customFormat="1" ht="16.5" customHeight="1">
      <c r="A145" s="33"/>
      <c r="B145" s="34"/>
      <c r="C145" s="185" t="s">
        <v>177</v>
      </c>
      <c r="D145" s="185" t="s">
        <v>121</v>
      </c>
      <c r="E145" s="186" t="s">
        <v>178</v>
      </c>
      <c r="F145" s="187" t="s">
        <v>179</v>
      </c>
      <c r="G145" s="188" t="s">
        <v>148</v>
      </c>
      <c r="H145" s="189">
        <v>840</v>
      </c>
      <c r="I145" s="190"/>
      <c r="J145" s="191">
        <f>ROUND(I145*H145,2)</f>
        <v>0</v>
      </c>
      <c r="K145" s="187" t="s">
        <v>125</v>
      </c>
      <c r="L145" s="38"/>
      <c r="M145" s="192" t="s">
        <v>1</v>
      </c>
      <c r="N145" s="193" t="s">
        <v>43</v>
      </c>
      <c r="O145" s="70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6" t="s">
        <v>126</v>
      </c>
      <c r="AT145" s="196" t="s">
        <v>121</v>
      </c>
      <c r="AU145" s="196" t="s">
        <v>88</v>
      </c>
      <c r="AY145" s="16" t="s">
        <v>118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6" t="s">
        <v>86</v>
      </c>
      <c r="BK145" s="197">
        <f>ROUND(I145*H145,2)</f>
        <v>0</v>
      </c>
      <c r="BL145" s="16" t="s">
        <v>126</v>
      </c>
      <c r="BM145" s="196" t="s">
        <v>180</v>
      </c>
    </row>
    <row r="146" spans="1:65" s="2" customFormat="1" ht="16.5" customHeight="1">
      <c r="A146" s="33"/>
      <c r="B146" s="34"/>
      <c r="C146" s="214" t="s">
        <v>181</v>
      </c>
      <c r="D146" s="214" t="s">
        <v>145</v>
      </c>
      <c r="E146" s="215" t="s">
        <v>182</v>
      </c>
      <c r="F146" s="216" t="s">
        <v>183</v>
      </c>
      <c r="G146" s="217" t="s">
        <v>148</v>
      </c>
      <c r="H146" s="218">
        <v>840</v>
      </c>
      <c r="I146" s="219"/>
      <c r="J146" s="220">
        <f>ROUND(I146*H146,2)</f>
        <v>0</v>
      </c>
      <c r="K146" s="216" t="s">
        <v>125</v>
      </c>
      <c r="L146" s="221"/>
      <c r="M146" s="222" t="s">
        <v>1</v>
      </c>
      <c r="N146" s="223" t="s">
        <v>43</v>
      </c>
      <c r="O146" s="70"/>
      <c r="P146" s="194">
        <f>O146*H146</f>
        <v>0</v>
      </c>
      <c r="Q146" s="194">
        <v>4.8999999999999998E-4</v>
      </c>
      <c r="R146" s="194">
        <f>Q146*H146</f>
        <v>0.41159999999999997</v>
      </c>
      <c r="S146" s="194">
        <v>0</v>
      </c>
      <c r="T146" s="19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6" t="s">
        <v>149</v>
      </c>
      <c r="AT146" s="196" t="s">
        <v>145</v>
      </c>
      <c r="AU146" s="196" t="s">
        <v>88</v>
      </c>
      <c r="AY146" s="16" t="s">
        <v>118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6" t="s">
        <v>86</v>
      </c>
      <c r="BK146" s="197">
        <f>ROUND(I146*H146,2)</f>
        <v>0</v>
      </c>
      <c r="BL146" s="16" t="s">
        <v>126</v>
      </c>
      <c r="BM146" s="196" t="s">
        <v>184</v>
      </c>
    </row>
    <row r="147" spans="1:65" s="2" customFormat="1" ht="16.5" customHeight="1">
      <c r="A147" s="33"/>
      <c r="B147" s="34"/>
      <c r="C147" s="185" t="s">
        <v>185</v>
      </c>
      <c r="D147" s="185" t="s">
        <v>121</v>
      </c>
      <c r="E147" s="186" t="s">
        <v>186</v>
      </c>
      <c r="F147" s="187" t="s">
        <v>187</v>
      </c>
      <c r="G147" s="188" t="s">
        <v>130</v>
      </c>
      <c r="H147" s="189">
        <v>5.07</v>
      </c>
      <c r="I147" s="190"/>
      <c r="J147" s="191">
        <f>ROUND(I147*H147,2)</f>
        <v>0</v>
      </c>
      <c r="K147" s="187" t="s">
        <v>125</v>
      </c>
      <c r="L147" s="38"/>
      <c r="M147" s="192" t="s">
        <v>1</v>
      </c>
      <c r="N147" s="193" t="s">
        <v>43</v>
      </c>
      <c r="O147" s="70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6" t="s">
        <v>126</v>
      </c>
      <c r="AT147" s="196" t="s">
        <v>121</v>
      </c>
      <c r="AU147" s="196" t="s">
        <v>88</v>
      </c>
      <c r="AY147" s="16" t="s">
        <v>118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6" t="s">
        <v>86</v>
      </c>
      <c r="BK147" s="197">
        <f>ROUND(I147*H147,2)</f>
        <v>0</v>
      </c>
      <c r="BL147" s="16" t="s">
        <v>126</v>
      </c>
      <c r="BM147" s="196" t="s">
        <v>188</v>
      </c>
    </row>
    <row r="148" spans="1:65" s="2" customFormat="1" ht="19.5">
      <c r="A148" s="33"/>
      <c r="B148" s="34"/>
      <c r="C148" s="35"/>
      <c r="D148" s="198" t="s">
        <v>132</v>
      </c>
      <c r="E148" s="35"/>
      <c r="F148" s="199" t="s">
        <v>133</v>
      </c>
      <c r="G148" s="35"/>
      <c r="H148" s="35"/>
      <c r="I148" s="200"/>
      <c r="J148" s="35"/>
      <c r="K148" s="35"/>
      <c r="L148" s="38"/>
      <c r="M148" s="201"/>
      <c r="N148" s="202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132</v>
      </c>
      <c r="AU148" s="16" t="s">
        <v>88</v>
      </c>
    </row>
    <row r="149" spans="1:65" s="2" customFormat="1" ht="16.5" customHeight="1">
      <c r="A149" s="33"/>
      <c r="B149" s="34"/>
      <c r="C149" s="185" t="s">
        <v>189</v>
      </c>
      <c r="D149" s="185" t="s">
        <v>121</v>
      </c>
      <c r="E149" s="186" t="s">
        <v>190</v>
      </c>
      <c r="F149" s="187" t="s">
        <v>191</v>
      </c>
      <c r="G149" s="188" t="s">
        <v>192</v>
      </c>
      <c r="H149" s="189">
        <v>100</v>
      </c>
      <c r="I149" s="190"/>
      <c r="J149" s="191">
        <f>ROUND(I149*H149,2)</f>
        <v>0</v>
      </c>
      <c r="K149" s="187" t="s">
        <v>125</v>
      </c>
      <c r="L149" s="38"/>
      <c r="M149" s="192" t="s">
        <v>1</v>
      </c>
      <c r="N149" s="193" t="s">
        <v>43</v>
      </c>
      <c r="O149" s="70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6" t="s">
        <v>126</v>
      </c>
      <c r="AT149" s="196" t="s">
        <v>121</v>
      </c>
      <c r="AU149" s="196" t="s">
        <v>88</v>
      </c>
      <c r="AY149" s="16" t="s">
        <v>118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6" t="s">
        <v>86</v>
      </c>
      <c r="BK149" s="197">
        <f>ROUND(I149*H149,2)</f>
        <v>0</v>
      </c>
      <c r="BL149" s="16" t="s">
        <v>126</v>
      </c>
      <c r="BM149" s="196" t="s">
        <v>193</v>
      </c>
    </row>
    <row r="150" spans="1:65" s="2" customFormat="1" ht="16.5" customHeight="1">
      <c r="A150" s="33"/>
      <c r="B150" s="34"/>
      <c r="C150" s="185" t="s">
        <v>8</v>
      </c>
      <c r="D150" s="185" t="s">
        <v>121</v>
      </c>
      <c r="E150" s="186" t="s">
        <v>194</v>
      </c>
      <c r="F150" s="187" t="s">
        <v>195</v>
      </c>
      <c r="G150" s="188" t="s">
        <v>192</v>
      </c>
      <c r="H150" s="189">
        <v>48</v>
      </c>
      <c r="I150" s="190"/>
      <c r="J150" s="191">
        <f>ROUND(I150*H150,2)</f>
        <v>0</v>
      </c>
      <c r="K150" s="187" t="s">
        <v>125</v>
      </c>
      <c r="L150" s="38"/>
      <c r="M150" s="192" t="s">
        <v>1</v>
      </c>
      <c r="N150" s="193" t="s">
        <v>43</v>
      </c>
      <c r="O150" s="70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6" t="s">
        <v>126</v>
      </c>
      <c r="AT150" s="196" t="s">
        <v>121</v>
      </c>
      <c r="AU150" s="196" t="s">
        <v>88</v>
      </c>
      <c r="AY150" s="16" t="s">
        <v>118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6" t="s">
        <v>86</v>
      </c>
      <c r="BK150" s="197">
        <f>ROUND(I150*H150,2)</f>
        <v>0</v>
      </c>
      <c r="BL150" s="16" t="s">
        <v>126</v>
      </c>
      <c r="BM150" s="196" t="s">
        <v>196</v>
      </c>
    </row>
    <row r="151" spans="1:65" s="2" customFormat="1" ht="24.2" customHeight="1">
      <c r="A151" s="33"/>
      <c r="B151" s="34"/>
      <c r="C151" s="185" t="s">
        <v>197</v>
      </c>
      <c r="D151" s="185" t="s">
        <v>121</v>
      </c>
      <c r="E151" s="186" t="s">
        <v>198</v>
      </c>
      <c r="F151" s="187" t="s">
        <v>199</v>
      </c>
      <c r="G151" s="188" t="s">
        <v>137</v>
      </c>
      <c r="H151" s="189">
        <v>7040</v>
      </c>
      <c r="I151" s="190"/>
      <c r="J151" s="191">
        <f>ROUND(I151*H151,2)</f>
        <v>0</v>
      </c>
      <c r="K151" s="187" t="s">
        <v>125</v>
      </c>
      <c r="L151" s="38"/>
      <c r="M151" s="192" t="s">
        <v>1</v>
      </c>
      <c r="N151" s="193" t="s">
        <v>43</v>
      </c>
      <c r="O151" s="70"/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6" t="s">
        <v>126</v>
      </c>
      <c r="AT151" s="196" t="s">
        <v>121</v>
      </c>
      <c r="AU151" s="196" t="s">
        <v>88</v>
      </c>
      <c r="AY151" s="16" t="s">
        <v>118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6" t="s">
        <v>86</v>
      </c>
      <c r="BK151" s="197">
        <f>ROUND(I151*H151,2)</f>
        <v>0</v>
      </c>
      <c r="BL151" s="16" t="s">
        <v>126</v>
      </c>
      <c r="BM151" s="196" t="s">
        <v>200</v>
      </c>
    </row>
    <row r="152" spans="1:65" s="2" customFormat="1" ht="19.5">
      <c r="A152" s="33"/>
      <c r="B152" s="34"/>
      <c r="C152" s="35"/>
      <c r="D152" s="198" t="s">
        <v>132</v>
      </c>
      <c r="E152" s="35"/>
      <c r="F152" s="199" t="s">
        <v>139</v>
      </c>
      <c r="G152" s="35"/>
      <c r="H152" s="35"/>
      <c r="I152" s="200"/>
      <c r="J152" s="35"/>
      <c r="K152" s="35"/>
      <c r="L152" s="38"/>
      <c r="M152" s="201"/>
      <c r="N152" s="202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132</v>
      </c>
      <c r="AU152" s="16" t="s">
        <v>88</v>
      </c>
    </row>
    <row r="153" spans="1:65" s="13" customFormat="1">
      <c r="B153" s="203"/>
      <c r="C153" s="204"/>
      <c r="D153" s="198" t="s">
        <v>140</v>
      </c>
      <c r="E153" s="205" t="s">
        <v>1</v>
      </c>
      <c r="F153" s="206" t="s">
        <v>201</v>
      </c>
      <c r="G153" s="204"/>
      <c r="H153" s="207">
        <v>3520</v>
      </c>
      <c r="I153" s="208"/>
      <c r="J153" s="204"/>
      <c r="K153" s="204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140</v>
      </c>
      <c r="AU153" s="213" t="s">
        <v>88</v>
      </c>
      <c r="AV153" s="13" t="s">
        <v>88</v>
      </c>
      <c r="AW153" s="13" t="s">
        <v>35</v>
      </c>
      <c r="AX153" s="13" t="s">
        <v>78</v>
      </c>
      <c r="AY153" s="213" t="s">
        <v>118</v>
      </c>
    </row>
    <row r="154" spans="1:65" s="13" customFormat="1">
      <c r="B154" s="203"/>
      <c r="C154" s="204"/>
      <c r="D154" s="198" t="s">
        <v>140</v>
      </c>
      <c r="E154" s="205" t="s">
        <v>1</v>
      </c>
      <c r="F154" s="206" t="s">
        <v>202</v>
      </c>
      <c r="G154" s="204"/>
      <c r="H154" s="207">
        <v>3520</v>
      </c>
      <c r="I154" s="208"/>
      <c r="J154" s="204"/>
      <c r="K154" s="204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140</v>
      </c>
      <c r="AU154" s="213" t="s">
        <v>88</v>
      </c>
      <c r="AV154" s="13" t="s">
        <v>88</v>
      </c>
      <c r="AW154" s="13" t="s">
        <v>35</v>
      </c>
      <c r="AX154" s="13" t="s">
        <v>78</v>
      </c>
      <c r="AY154" s="213" t="s">
        <v>118</v>
      </c>
    </row>
    <row r="155" spans="1:65" s="14" customFormat="1">
      <c r="B155" s="224"/>
      <c r="C155" s="225"/>
      <c r="D155" s="198" t="s">
        <v>140</v>
      </c>
      <c r="E155" s="226" t="s">
        <v>1</v>
      </c>
      <c r="F155" s="227" t="s">
        <v>154</v>
      </c>
      <c r="G155" s="225"/>
      <c r="H155" s="228">
        <v>7040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AT155" s="234" t="s">
        <v>140</v>
      </c>
      <c r="AU155" s="234" t="s">
        <v>88</v>
      </c>
      <c r="AV155" s="14" t="s">
        <v>126</v>
      </c>
      <c r="AW155" s="14" t="s">
        <v>35</v>
      </c>
      <c r="AX155" s="14" t="s">
        <v>86</v>
      </c>
      <c r="AY155" s="234" t="s">
        <v>118</v>
      </c>
    </row>
    <row r="156" spans="1:65" s="2" customFormat="1" ht="21.75" customHeight="1">
      <c r="A156" s="33"/>
      <c r="B156" s="34"/>
      <c r="C156" s="185" t="s">
        <v>203</v>
      </c>
      <c r="D156" s="185" t="s">
        <v>121</v>
      </c>
      <c r="E156" s="186" t="s">
        <v>204</v>
      </c>
      <c r="F156" s="187" t="s">
        <v>205</v>
      </c>
      <c r="G156" s="188" t="s">
        <v>137</v>
      </c>
      <c r="H156" s="189">
        <v>25.2</v>
      </c>
      <c r="I156" s="190"/>
      <c r="J156" s="191">
        <f>ROUND(I156*H156,2)</f>
        <v>0</v>
      </c>
      <c r="K156" s="187" t="s">
        <v>125</v>
      </c>
      <c r="L156" s="38"/>
      <c r="M156" s="192" t="s">
        <v>1</v>
      </c>
      <c r="N156" s="193" t="s">
        <v>43</v>
      </c>
      <c r="O156" s="70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6" t="s">
        <v>126</v>
      </c>
      <c r="AT156" s="196" t="s">
        <v>121</v>
      </c>
      <c r="AU156" s="196" t="s">
        <v>88</v>
      </c>
      <c r="AY156" s="16" t="s">
        <v>118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6" t="s">
        <v>86</v>
      </c>
      <c r="BK156" s="197">
        <f>ROUND(I156*H156,2)</f>
        <v>0</v>
      </c>
      <c r="BL156" s="16" t="s">
        <v>126</v>
      </c>
      <c r="BM156" s="196" t="s">
        <v>206</v>
      </c>
    </row>
    <row r="157" spans="1:65" s="13" customFormat="1">
      <c r="B157" s="203"/>
      <c r="C157" s="204"/>
      <c r="D157" s="198" t="s">
        <v>140</v>
      </c>
      <c r="E157" s="205" t="s">
        <v>1</v>
      </c>
      <c r="F157" s="206" t="s">
        <v>207</v>
      </c>
      <c r="G157" s="204"/>
      <c r="H157" s="207">
        <v>10.8</v>
      </c>
      <c r="I157" s="208"/>
      <c r="J157" s="204"/>
      <c r="K157" s="204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140</v>
      </c>
      <c r="AU157" s="213" t="s">
        <v>88</v>
      </c>
      <c r="AV157" s="13" t="s">
        <v>88</v>
      </c>
      <c r="AW157" s="13" t="s">
        <v>35</v>
      </c>
      <c r="AX157" s="13" t="s">
        <v>78</v>
      </c>
      <c r="AY157" s="213" t="s">
        <v>118</v>
      </c>
    </row>
    <row r="158" spans="1:65" s="13" customFormat="1">
      <c r="B158" s="203"/>
      <c r="C158" s="204"/>
      <c r="D158" s="198" t="s">
        <v>140</v>
      </c>
      <c r="E158" s="205" t="s">
        <v>1</v>
      </c>
      <c r="F158" s="206" t="s">
        <v>208</v>
      </c>
      <c r="G158" s="204"/>
      <c r="H158" s="207">
        <v>14.4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140</v>
      </c>
      <c r="AU158" s="213" t="s">
        <v>88</v>
      </c>
      <c r="AV158" s="13" t="s">
        <v>88</v>
      </c>
      <c r="AW158" s="13" t="s">
        <v>35</v>
      </c>
      <c r="AX158" s="13" t="s">
        <v>78</v>
      </c>
      <c r="AY158" s="213" t="s">
        <v>118</v>
      </c>
    </row>
    <row r="159" spans="1:65" s="14" customFormat="1">
      <c r="B159" s="224"/>
      <c r="C159" s="225"/>
      <c r="D159" s="198" t="s">
        <v>140</v>
      </c>
      <c r="E159" s="226" t="s">
        <v>1</v>
      </c>
      <c r="F159" s="227" t="s">
        <v>154</v>
      </c>
      <c r="G159" s="225"/>
      <c r="H159" s="228">
        <v>25.200000000000003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AT159" s="234" t="s">
        <v>140</v>
      </c>
      <c r="AU159" s="234" t="s">
        <v>88</v>
      </c>
      <c r="AV159" s="14" t="s">
        <v>126</v>
      </c>
      <c r="AW159" s="14" t="s">
        <v>35</v>
      </c>
      <c r="AX159" s="14" t="s">
        <v>86</v>
      </c>
      <c r="AY159" s="234" t="s">
        <v>118</v>
      </c>
    </row>
    <row r="160" spans="1:65" s="2" customFormat="1" ht="21.75" customHeight="1">
      <c r="A160" s="33"/>
      <c r="B160" s="34"/>
      <c r="C160" s="185" t="s">
        <v>209</v>
      </c>
      <c r="D160" s="185" t="s">
        <v>121</v>
      </c>
      <c r="E160" s="186" t="s">
        <v>210</v>
      </c>
      <c r="F160" s="187" t="s">
        <v>211</v>
      </c>
      <c r="G160" s="188" t="s">
        <v>137</v>
      </c>
      <c r="H160" s="189">
        <v>25.2</v>
      </c>
      <c r="I160" s="190"/>
      <c r="J160" s="191">
        <f>ROUND(I160*H160,2)</f>
        <v>0</v>
      </c>
      <c r="K160" s="187" t="s">
        <v>125</v>
      </c>
      <c r="L160" s="38"/>
      <c r="M160" s="192" t="s">
        <v>1</v>
      </c>
      <c r="N160" s="193" t="s">
        <v>43</v>
      </c>
      <c r="O160" s="70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6" t="s">
        <v>126</v>
      </c>
      <c r="AT160" s="196" t="s">
        <v>121</v>
      </c>
      <c r="AU160" s="196" t="s">
        <v>88</v>
      </c>
      <c r="AY160" s="16" t="s">
        <v>118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6" t="s">
        <v>86</v>
      </c>
      <c r="BK160" s="197">
        <f>ROUND(I160*H160,2)</f>
        <v>0</v>
      </c>
      <c r="BL160" s="16" t="s">
        <v>126</v>
      </c>
      <c r="BM160" s="196" t="s">
        <v>212</v>
      </c>
    </row>
    <row r="161" spans="1:65" s="13" customFormat="1">
      <c r="B161" s="203"/>
      <c r="C161" s="204"/>
      <c r="D161" s="198" t="s">
        <v>140</v>
      </c>
      <c r="E161" s="205" t="s">
        <v>1</v>
      </c>
      <c r="F161" s="206" t="s">
        <v>207</v>
      </c>
      <c r="G161" s="204"/>
      <c r="H161" s="207">
        <v>10.8</v>
      </c>
      <c r="I161" s="208"/>
      <c r="J161" s="204"/>
      <c r="K161" s="204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140</v>
      </c>
      <c r="AU161" s="213" t="s">
        <v>88</v>
      </c>
      <c r="AV161" s="13" t="s">
        <v>88</v>
      </c>
      <c r="AW161" s="13" t="s">
        <v>35</v>
      </c>
      <c r="AX161" s="13" t="s">
        <v>78</v>
      </c>
      <c r="AY161" s="213" t="s">
        <v>118</v>
      </c>
    </row>
    <row r="162" spans="1:65" s="13" customFormat="1">
      <c r="B162" s="203"/>
      <c r="C162" s="204"/>
      <c r="D162" s="198" t="s">
        <v>140</v>
      </c>
      <c r="E162" s="205" t="s">
        <v>1</v>
      </c>
      <c r="F162" s="206" t="s">
        <v>208</v>
      </c>
      <c r="G162" s="204"/>
      <c r="H162" s="207">
        <v>14.4</v>
      </c>
      <c r="I162" s="208"/>
      <c r="J162" s="204"/>
      <c r="K162" s="204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140</v>
      </c>
      <c r="AU162" s="213" t="s">
        <v>88</v>
      </c>
      <c r="AV162" s="13" t="s">
        <v>88</v>
      </c>
      <c r="AW162" s="13" t="s">
        <v>35</v>
      </c>
      <c r="AX162" s="13" t="s">
        <v>78</v>
      </c>
      <c r="AY162" s="213" t="s">
        <v>118</v>
      </c>
    </row>
    <row r="163" spans="1:65" s="14" customFormat="1">
      <c r="B163" s="224"/>
      <c r="C163" s="225"/>
      <c r="D163" s="198" t="s">
        <v>140</v>
      </c>
      <c r="E163" s="226" t="s">
        <v>1</v>
      </c>
      <c r="F163" s="227" t="s">
        <v>154</v>
      </c>
      <c r="G163" s="225"/>
      <c r="H163" s="228">
        <v>25.200000000000003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AT163" s="234" t="s">
        <v>140</v>
      </c>
      <c r="AU163" s="234" t="s">
        <v>88</v>
      </c>
      <c r="AV163" s="14" t="s">
        <v>126</v>
      </c>
      <c r="AW163" s="14" t="s">
        <v>35</v>
      </c>
      <c r="AX163" s="14" t="s">
        <v>86</v>
      </c>
      <c r="AY163" s="234" t="s">
        <v>118</v>
      </c>
    </row>
    <row r="164" spans="1:65" s="2" customFormat="1" ht="16.5" customHeight="1">
      <c r="A164" s="33"/>
      <c r="B164" s="34"/>
      <c r="C164" s="214" t="s">
        <v>213</v>
      </c>
      <c r="D164" s="214" t="s">
        <v>145</v>
      </c>
      <c r="E164" s="215" t="s">
        <v>214</v>
      </c>
      <c r="F164" s="216" t="s">
        <v>215</v>
      </c>
      <c r="G164" s="217" t="s">
        <v>216</v>
      </c>
      <c r="H164" s="218">
        <v>280.7</v>
      </c>
      <c r="I164" s="219"/>
      <c r="J164" s="220">
        <f>ROUND(I164*H164,2)</f>
        <v>0</v>
      </c>
      <c r="K164" s="216" t="s">
        <v>125</v>
      </c>
      <c r="L164" s="221"/>
      <c r="M164" s="222" t="s">
        <v>1</v>
      </c>
      <c r="N164" s="223" t="s">
        <v>43</v>
      </c>
      <c r="O164" s="70"/>
      <c r="P164" s="194">
        <f>O164*H164</f>
        <v>0</v>
      </c>
      <c r="Q164" s="194">
        <v>1</v>
      </c>
      <c r="R164" s="194">
        <f>Q164*H164</f>
        <v>280.7</v>
      </c>
      <c r="S164" s="194">
        <v>0</v>
      </c>
      <c r="T164" s="195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6" t="s">
        <v>149</v>
      </c>
      <c r="AT164" s="196" t="s">
        <v>145</v>
      </c>
      <c r="AU164" s="196" t="s">
        <v>88</v>
      </c>
      <c r="AY164" s="16" t="s">
        <v>118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6" t="s">
        <v>86</v>
      </c>
      <c r="BK164" s="197">
        <f>ROUND(I164*H164,2)</f>
        <v>0</v>
      </c>
      <c r="BL164" s="16" t="s">
        <v>126</v>
      </c>
      <c r="BM164" s="196" t="s">
        <v>217</v>
      </c>
    </row>
    <row r="165" spans="1:65" s="12" customFormat="1" ht="25.9" customHeight="1">
      <c r="B165" s="169"/>
      <c r="C165" s="170"/>
      <c r="D165" s="171" t="s">
        <v>77</v>
      </c>
      <c r="E165" s="172" t="s">
        <v>218</v>
      </c>
      <c r="F165" s="172" t="s">
        <v>219</v>
      </c>
      <c r="G165" s="170"/>
      <c r="H165" s="170"/>
      <c r="I165" s="173"/>
      <c r="J165" s="174">
        <f>BK165</f>
        <v>0</v>
      </c>
      <c r="K165" s="170"/>
      <c r="L165" s="175"/>
      <c r="M165" s="176"/>
      <c r="N165" s="177"/>
      <c r="O165" s="177"/>
      <c r="P165" s="178">
        <f>SUM(P166:P199)</f>
        <v>0</v>
      </c>
      <c r="Q165" s="177"/>
      <c r="R165" s="178">
        <f>SUM(R166:R199)</f>
        <v>0</v>
      </c>
      <c r="S165" s="177"/>
      <c r="T165" s="179">
        <f>SUM(T166:T199)</f>
        <v>0</v>
      </c>
      <c r="AR165" s="180" t="s">
        <v>126</v>
      </c>
      <c r="AT165" s="181" t="s">
        <v>77</v>
      </c>
      <c r="AU165" s="181" t="s">
        <v>78</v>
      </c>
      <c r="AY165" s="180" t="s">
        <v>118</v>
      </c>
      <c r="BK165" s="182">
        <f>SUM(BK166:BK199)</f>
        <v>0</v>
      </c>
    </row>
    <row r="166" spans="1:65" s="2" customFormat="1" ht="16.5" customHeight="1">
      <c r="A166" s="33"/>
      <c r="B166" s="34"/>
      <c r="C166" s="185" t="s">
        <v>220</v>
      </c>
      <c r="D166" s="185" t="s">
        <v>121</v>
      </c>
      <c r="E166" s="186" t="s">
        <v>221</v>
      </c>
      <c r="F166" s="187" t="s">
        <v>222</v>
      </c>
      <c r="G166" s="188" t="s">
        <v>148</v>
      </c>
      <c r="H166" s="189">
        <v>160</v>
      </c>
      <c r="I166" s="190"/>
      <c r="J166" s="191">
        <f>ROUND(I166*H166,2)</f>
        <v>0</v>
      </c>
      <c r="K166" s="187" t="s">
        <v>125</v>
      </c>
      <c r="L166" s="38"/>
      <c r="M166" s="192" t="s">
        <v>1</v>
      </c>
      <c r="N166" s="193" t="s">
        <v>43</v>
      </c>
      <c r="O166" s="70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6" t="s">
        <v>126</v>
      </c>
      <c r="AT166" s="196" t="s">
        <v>121</v>
      </c>
      <c r="AU166" s="196" t="s">
        <v>86</v>
      </c>
      <c r="AY166" s="16" t="s">
        <v>118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6" t="s">
        <v>86</v>
      </c>
      <c r="BK166" s="197">
        <f>ROUND(I166*H166,2)</f>
        <v>0</v>
      </c>
      <c r="BL166" s="16" t="s">
        <v>126</v>
      </c>
      <c r="BM166" s="196" t="s">
        <v>223</v>
      </c>
    </row>
    <row r="167" spans="1:65" s="2" customFormat="1" ht="24.2" customHeight="1">
      <c r="A167" s="33"/>
      <c r="B167" s="34"/>
      <c r="C167" s="185" t="s">
        <v>7</v>
      </c>
      <c r="D167" s="185" t="s">
        <v>121</v>
      </c>
      <c r="E167" s="186" t="s">
        <v>224</v>
      </c>
      <c r="F167" s="187" t="s">
        <v>225</v>
      </c>
      <c r="G167" s="188" t="s">
        <v>148</v>
      </c>
      <c r="H167" s="189">
        <v>160</v>
      </c>
      <c r="I167" s="190"/>
      <c r="J167" s="191">
        <f>ROUND(I167*H167,2)</f>
        <v>0</v>
      </c>
      <c r="K167" s="187" t="s">
        <v>125</v>
      </c>
      <c r="L167" s="38"/>
      <c r="M167" s="192" t="s">
        <v>1</v>
      </c>
      <c r="N167" s="193" t="s">
        <v>43</v>
      </c>
      <c r="O167" s="70"/>
      <c r="P167" s="194">
        <f>O167*H167</f>
        <v>0</v>
      </c>
      <c r="Q167" s="194">
        <v>0</v>
      </c>
      <c r="R167" s="194">
        <f>Q167*H167</f>
        <v>0</v>
      </c>
      <c r="S167" s="194">
        <v>0</v>
      </c>
      <c r="T167" s="195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6" t="s">
        <v>226</v>
      </c>
      <c r="AT167" s="196" t="s">
        <v>121</v>
      </c>
      <c r="AU167" s="196" t="s">
        <v>86</v>
      </c>
      <c r="AY167" s="16" t="s">
        <v>118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6" t="s">
        <v>86</v>
      </c>
      <c r="BK167" s="197">
        <f>ROUND(I167*H167,2)</f>
        <v>0</v>
      </c>
      <c r="BL167" s="16" t="s">
        <v>226</v>
      </c>
      <c r="BM167" s="196" t="s">
        <v>227</v>
      </c>
    </row>
    <row r="168" spans="1:65" s="2" customFormat="1" ht="24.2" customHeight="1">
      <c r="A168" s="33"/>
      <c r="B168" s="34"/>
      <c r="C168" s="185" t="s">
        <v>228</v>
      </c>
      <c r="D168" s="185" t="s">
        <v>121</v>
      </c>
      <c r="E168" s="186" t="s">
        <v>229</v>
      </c>
      <c r="F168" s="187" t="s">
        <v>230</v>
      </c>
      <c r="G168" s="188" t="s">
        <v>216</v>
      </c>
      <c r="H168" s="189">
        <v>283.60700000000003</v>
      </c>
      <c r="I168" s="190"/>
      <c r="J168" s="191">
        <f>ROUND(I168*H168,2)</f>
        <v>0</v>
      </c>
      <c r="K168" s="187" t="s">
        <v>125</v>
      </c>
      <c r="L168" s="38"/>
      <c r="M168" s="192" t="s">
        <v>1</v>
      </c>
      <c r="N168" s="193" t="s">
        <v>43</v>
      </c>
      <c r="O168" s="70"/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6" t="s">
        <v>226</v>
      </c>
      <c r="AT168" s="196" t="s">
        <v>121</v>
      </c>
      <c r="AU168" s="196" t="s">
        <v>86</v>
      </c>
      <c r="AY168" s="16" t="s">
        <v>118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6" t="s">
        <v>86</v>
      </c>
      <c r="BK168" s="197">
        <f>ROUND(I168*H168,2)</f>
        <v>0</v>
      </c>
      <c r="BL168" s="16" t="s">
        <v>226</v>
      </c>
      <c r="BM168" s="196" t="s">
        <v>231</v>
      </c>
    </row>
    <row r="169" spans="1:65" s="2" customFormat="1" ht="19.5">
      <c r="A169" s="33"/>
      <c r="B169" s="34"/>
      <c r="C169" s="35"/>
      <c r="D169" s="198" t="s">
        <v>132</v>
      </c>
      <c r="E169" s="35"/>
      <c r="F169" s="199" t="s">
        <v>232</v>
      </c>
      <c r="G169" s="35"/>
      <c r="H169" s="35"/>
      <c r="I169" s="200"/>
      <c r="J169" s="35"/>
      <c r="K169" s="35"/>
      <c r="L169" s="38"/>
      <c r="M169" s="201"/>
      <c r="N169" s="202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132</v>
      </c>
      <c r="AU169" s="16" t="s">
        <v>86</v>
      </c>
    </row>
    <row r="170" spans="1:65" s="13" customFormat="1">
      <c r="B170" s="203"/>
      <c r="C170" s="204"/>
      <c r="D170" s="198" t="s">
        <v>140</v>
      </c>
      <c r="E170" s="205" t="s">
        <v>1</v>
      </c>
      <c r="F170" s="206" t="s">
        <v>233</v>
      </c>
      <c r="G170" s="204"/>
      <c r="H170" s="207">
        <v>280.7</v>
      </c>
      <c r="I170" s="208"/>
      <c r="J170" s="204"/>
      <c r="K170" s="204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140</v>
      </c>
      <c r="AU170" s="213" t="s">
        <v>86</v>
      </c>
      <c r="AV170" s="13" t="s">
        <v>88</v>
      </c>
      <c r="AW170" s="13" t="s">
        <v>35</v>
      </c>
      <c r="AX170" s="13" t="s">
        <v>78</v>
      </c>
      <c r="AY170" s="213" t="s">
        <v>118</v>
      </c>
    </row>
    <row r="171" spans="1:65" s="13" customFormat="1">
      <c r="B171" s="203"/>
      <c r="C171" s="204"/>
      <c r="D171" s="198" t="s">
        <v>140</v>
      </c>
      <c r="E171" s="205" t="s">
        <v>1</v>
      </c>
      <c r="F171" s="206" t="s">
        <v>234</v>
      </c>
      <c r="G171" s="204"/>
      <c r="H171" s="207">
        <v>2.907</v>
      </c>
      <c r="I171" s="208"/>
      <c r="J171" s="204"/>
      <c r="K171" s="204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140</v>
      </c>
      <c r="AU171" s="213" t="s">
        <v>86</v>
      </c>
      <c r="AV171" s="13" t="s">
        <v>88</v>
      </c>
      <c r="AW171" s="13" t="s">
        <v>35</v>
      </c>
      <c r="AX171" s="13" t="s">
        <v>78</v>
      </c>
      <c r="AY171" s="213" t="s">
        <v>118</v>
      </c>
    </row>
    <row r="172" spans="1:65" s="14" customFormat="1">
      <c r="B172" s="224"/>
      <c r="C172" s="225"/>
      <c r="D172" s="198" t="s">
        <v>140</v>
      </c>
      <c r="E172" s="226" t="s">
        <v>1</v>
      </c>
      <c r="F172" s="227" t="s">
        <v>154</v>
      </c>
      <c r="G172" s="225"/>
      <c r="H172" s="228">
        <v>283.60699999999997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AT172" s="234" t="s">
        <v>140</v>
      </c>
      <c r="AU172" s="234" t="s">
        <v>86</v>
      </c>
      <c r="AV172" s="14" t="s">
        <v>126</v>
      </c>
      <c r="AW172" s="14" t="s">
        <v>35</v>
      </c>
      <c r="AX172" s="14" t="s">
        <v>86</v>
      </c>
      <c r="AY172" s="234" t="s">
        <v>118</v>
      </c>
    </row>
    <row r="173" spans="1:65" s="2" customFormat="1" ht="24.2" customHeight="1">
      <c r="A173" s="33"/>
      <c r="B173" s="34"/>
      <c r="C173" s="185" t="s">
        <v>235</v>
      </c>
      <c r="D173" s="185" t="s">
        <v>121</v>
      </c>
      <c r="E173" s="186" t="s">
        <v>236</v>
      </c>
      <c r="F173" s="187" t="s">
        <v>237</v>
      </c>
      <c r="G173" s="188" t="s">
        <v>216</v>
      </c>
      <c r="H173" s="189">
        <v>3.319</v>
      </c>
      <c r="I173" s="190"/>
      <c r="J173" s="191">
        <f>ROUND(I173*H173,2)</f>
        <v>0</v>
      </c>
      <c r="K173" s="187" t="s">
        <v>125</v>
      </c>
      <c r="L173" s="38"/>
      <c r="M173" s="192" t="s">
        <v>1</v>
      </c>
      <c r="N173" s="193" t="s">
        <v>43</v>
      </c>
      <c r="O173" s="70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6" t="s">
        <v>226</v>
      </c>
      <c r="AT173" s="196" t="s">
        <v>121</v>
      </c>
      <c r="AU173" s="196" t="s">
        <v>86</v>
      </c>
      <c r="AY173" s="16" t="s">
        <v>118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6" t="s">
        <v>86</v>
      </c>
      <c r="BK173" s="197">
        <f>ROUND(I173*H173,2)</f>
        <v>0</v>
      </c>
      <c r="BL173" s="16" t="s">
        <v>226</v>
      </c>
      <c r="BM173" s="196" t="s">
        <v>238</v>
      </c>
    </row>
    <row r="174" spans="1:65" s="2" customFormat="1" ht="19.5">
      <c r="A174" s="33"/>
      <c r="B174" s="34"/>
      <c r="C174" s="35"/>
      <c r="D174" s="198" t="s">
        <v>132</v>
      </c>
      <c r="E174" s="35"/>
      <c r="F174" s="199" t="s">
        <v>232</v>
      </c>
      <c r="G174" s="35"/>
      <c r="H174" s="35"/>
      <c r="I174" s="200"/>
      <c r="J174" s="35"/>
      <c r="K174" s="35"/>
      <c r="L174" s="38"/>
      <c r="M174" s="201"/>
      <c r="N174" s="202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132</v>
      </c>
      <c r="AU174" s="16" t="s">
        <v>86</v>
      </c>
    </row>
    <row r="175" spans="1:65" s="13" customFormat="1">
      <c r="B175" s="203"/>
      <c r="C175" s="204"/>
      <c r="D175" s="198" t="s">
        <v>140</v>
      </c>
      <c r="E175" s="205" t="s">
        <v>1</v>
      </c>
      <c r="F175" s="206" t="s">
        <v>239</v>
      </c>
      <c r="G175" s="204"/>
      <c r="H175" s="207">
        <v>2.0230000000000001</v>
      </c>
      <c r="I175" s="208"/>
      <c r="J175" s="204"/>
      <c r="K175" s="204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140</v>
      </c>
      <c r="AU175" s="213" t="s">
        <v>86</v>
      </c>
      <c r="AV175" s="13" t="s">
        <v>88</v>
      </c>
      <c r="AW175" s="13" t="s">
        <v>35</v>
      </c>
      <c r="AX175" s="13" t="s">
        <v>78</v>
      </c>
      <c r="AY175" s="213" t="s">
        <v>118</v>
      </c>
    </row>
    <row r="176" spans="1:65" s="13" customFormat="1">
      <c r="B176" s="203"/>
      <c r="C176" s="204"/>
      <c r="D176" s="198" t="s">
        <v>140</v>
      </c>
      <c r="E176" s="205" t="s">
        <v>1</v>
      </c>
      <c r="F176" s="206" t="s">
        <v>240</v>
      </c>
      <c r="G176" s="204"/>
      <c r="H176" s="207">
        <v>0.88400000000000001</v>
      </c>
      <c r="I176" s="208"/>
      <c r="J176" s="204"/>
      <c r="K176" s="204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140</v>
      </c>
      <c r="AU176" s="213" t="s">
        <v>86</v>
      </c>
      <c r="AV176" s="13" t="s">
        <v>88</v>
      </c>
      <c r="AW176" s="13" t="s">
        <v>35</v>
      </c>
      <c r="AX176" s="13" t="s">
        <v>78</v>
      </c>
      <c r="AY176" s="213" t="s">
        <v>118</v>
      </c>
    </row>
    <row r="177" spans="1:65" s="13" customFormat="1">
      <c r="B177" s="203"/>
      <c r="C177" s="204"/>
      <c r="D177" s="198" t="s">
        <v>140</v>
      </c>
      <c r="E177" s="205" t="s">
        <v>1</v>
      </c>
      <c r="F177" s="206" t="s">
        <v>241</v>
      </c>
      <c r="G177" s="204"/>
      <c r="H177" s="207">
        <v>0.41199999999999998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140</v>
      </c>
      <c r="AU177" s="213" t="s">
        <v>86</v>
      </c>
      <c r="AV177" s="13" t="s">
        <v>88</v>
      </c>
      <c r="AW177" s="13" t="s">
        <v>35</v>
      </c>
      <c r="AX177" s="13" t="s">
        <v>78</v>
      </c>
      <c r="AY177" s="213" t="s">
        <v>118</v>
      </c>
    </row>
    <row r="178" spans="1:65" s="14" customFormat="1">
      <c r="B178" s="224"/>
      <c r="C178" s="225"/>
      <c r="D178" s="198" t="s">
        <v>140</v>
      </c>
      <c r="E178" s="226" t="s">
        <v>1</v>
      </c>
      <c r="F178" s="227" t="s">
        <v>154</v>
      </c>
      <c r="G178" s="225"/>
      <c r="H178" s="228">
        <v>3.319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AT178" s="234" t="s">
        <v>140</v>
      </c>
      <c r="AU178" s="234" t="s">
        <v>86</v>
      </c>
      <c r="AV178" s="14" t="s">
        <v>126</v>
      </c>
      <c r="AW178" s="14" t="s">
        <v>35</v>
      </c>
      <c r="AX178" s="14" t="s">
        <v>86</v>
      </c>
      <c r="AY178" s="234" t="s">
        <v>118</v>
      </c>
    </row>
    <row r="179" spans="1:65" s="2" customFormat="1" ht="33" customHeight="1">
      <c r="A179" s="33"/>
      <c r="B179" s="34"/>
      <c r="C179" s="185" t="s">
        <v>242</v>
      </c>
      <c r="D179" s="185" t="s">
        <v>121</v>
      </c>
      <c r="E179" s="186" t="s">
        <v>243</v>
      </c>
      <c r="F179" s="187" t="s">
        <v>244</v>
      </c>
      <c r="G179" s="188" t="s">
        <v>216</v>
      </c>
      <c r="H179" s="189">
        <v>402.37799999999999</v>
      </c>
      <c r="I179" s="190"/>
      <c r="J179" s="191">
        <f>ROUND(I179*H179,2)</f>
        <v>0</v>
      </c>
      <c r="K179" s="187" t="s">
        <v>125</v>
      </c>
      <c r="L179" s="38"/>
      <c r="M179" s="192" t="s">
        <v>1</v>
      </c>
      <c r="N179" s="193" t="s">
        <v>43</v>
      </c>
      <c r="O179" s="70"/>
      <c r="P179" s="194">
        <f>O179*H179</f>
        <v>0</v>
      </c>
      <c r="Q179" s="194">
        <v>0</v>
      </c>
      <c r="R179" s="194">
        <f>Q179*H179</f>
        <v>0</v>
      </c>
      <c r="S179" s="194">
        <v>0</v>
      </c>
      <c r="T179" s="19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6" t="s">
        <v>226</v>
      </c>
      <c r="AT179" s="196" t="s">
        <v>121</v>
      </c>
      <c r="AU179" s="196" t="s">
        <v>86</v>
      </c>
      <c r="AY179" s="16" t="s">
        <v>118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6" t="s">
        <v>86</v>
      </c>
      <c r="BK179" s="197">
        <f>ROUND(I179*H179,2)</f>
        <v>0</v>
      </c>
      <c r="BL179" s="16" t="s">
        <v>226</v>
      </c>
      <c r="BM179" s="196" t="s">
        <v>245</v>
      </c>
    </row>
    <row r="180" spans="1:65" s="2" customFormat="1" ht="19.5">
      <c r="A180" s="33"/>
      <c r="B180" s="34"/>
      <c r="C180" s="35"/>
      <c r="D180" s="198" t="s">
        <v>132</v>
      </c>
      <c r="E180" s="35"/>
      <c r="F180" s="199" t="s">
        <v>232</v>
      </c>
      <c r="G180" s="35"/>
      <c r="H180" s="35"/>
      <c r="I180" s="200"/>
      <c r="J180" s="35"/>
      <c r="K180" s="35"/>
      <c r="L180" s="38"/>
      <c r="M180" s="201"/>
      <c r="N180" s="202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132</v>
      </c>
      <c r="AU180" s="16" t="s">
        <v>86</v>
      </c>
    </row>
    <row r="181" spans="1:65" s="13" customFormat="1">
      <c r="B181" s="203"/>
      <c r="C181" s="204"/>
      <c r="D181" s="198" t="s">
        <v>140</v>
      </c>
      <c r="E181" s="205" t="s">
        <v>1</v>
      </c>
      <c r="F181" s="206" t="s">
        <v>246</v>
      </c>
      <c r="G181" s="204"/>
      <c r="H181" s="207">
        <v>6.742</v>
      </c>
      <c r="I181" s="208"/>
      <c r="J181" s="204"/>
      <c r="K181" s="204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140</v>
      </c>
      <c r="AU181" s="213" t="s">
        <v>86</v>
      </c>
      <c r="AV181" s="13" t="s">
        <v>88</v>
      </c>
      <c r="AW181" s="13" t="s">
        <v>35</v>
      </c>
      <c r="AX181" s="13" t="s">
        <v>78</v>
      </c>
      <c r="AY181" s="213" t="s">
        <v>118</v>
      </c>
    </row>
    <row r="182" spans="1:65" s="13" customFormat="1">
      <c r="B182" s="203"/>
      <c r="C182" s="204"/>
      <c r="D182" s="198" t="s">
        <v>140</v>
      </c>
      <c r="E182" s="205" t="s">
        <v>1</v>
      </c>
      <c r="F182" s="206" t="s">
        <v>247</v>
      </c>
      <c r="G182" s="204"/>
      <c r="H182" s="207">
        <v>388.89400000000001</v>
      </c>
      <c r="I182" s="208"/>
      <c r="J182" s="204"/>
      <c r="K182" s="204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140</v>
      </c>
      <c r="AU182" s="213" t="s">
        <v>86</v>
      </c>
      <c r="AV182" s="13" t="s">
        <v>88</v>
      </c>
      <c r="AW182" s="13" t="s">
        <v>35</v>
      </c>
      <c r="AX182" s="13" t="s">
        <v>78</v>
      </c>
      <c r="AY182" s="213" t="s">
        <v>118</v>
      </c>
    </row>
    <row r="183" spans="1:65" s="13" customFormat="1">
      <c r="B183" s="203"/>
      <c r="C183" s="204"/>
      <c r="D183" s="198" t="s">
        <v>140</v>
      </c>
      <c r="E183" s="205" t="s">
        <v>1</v>
      </c>
      <c r="F183" s="206" t="s">
        <v>248</v>
      </c>
      <c r="G183" s="204"/>
      <c r="H183" s="207">
        <v>6.742</v>
      </c>
      <c r="I183" s="208"/>
      <c r="J183" s="204"/>
      <c r="K183" s="204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140</v>
      </c>
      <c r="AU183" s="213" t="s">
        <v>86</v>
      </c>
      <c r="AV183" s="13" t="s">
        <v>88</v>
      </c>
      <c r="AW183" s="13" t="s">
        <v>35</v>
      </c>
      <c r="AX183" s="13" t="s">
        <v>78</v>
      </c>
      <c r="AY183" s="213" t="s">
        <v>118</v>
      </c>
    </row>
    <row r="184" spans="1:65" s="14" customFormat="1">
      <c r="B184" s="224"/>
      <c r="C184" s="225"/>
      <c r="D184" s="198" t="s">
        <v>140</v>
      </c>
      <c r="E184" s="226" t="s">
        <v>1</v>
      </c>
      <c r="F184" s="227" t="s">
        <v>154</v>
      </c>
      <c r="G184" s="225"/>
      <c r="H184" s="228">
        <v>402.37800000000004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AT184" s="234" t="s">
        <v>140</v>
      </c>
      <c r="AU184" s="234" t="s">
        <v>86</v>
      </c>
      <c r="AV184" s="14" t="s">
        <v>126</v>
      </c>
      <c r="AW184" s="14" t="s">
        <v>35</v>
      </c>
      <c r="AX184" s="14" t="s">
        <v>86</v>
      </c>
      <c r="AY184" s="234" t="s">
        <v>118</v>
      </c>
    </row>
    <row r="185" spans="1:65" s="2" customFormat="1" ht="16.5" customHeight="1">
      <c r="A185" s="33"/>
      <c r="B185" s="34"/>
      <c r="C185" s="185" t="s">
        <v>249</v>
      </c>
      <c r="D185" s="185" t="s">
        <v>121</v>
      </c>
      <c r="E185" s="186" t="s">
        <v>250</v>
      </c>
      <c r="F185" s="187" t="s">
        <v>251</v>
      </c>
      <c r="G185" s="188" t="s">
        <v>216</v>
      </c>
      <c r="H185" s="189">
        <v>200.77799999999999</v>
      </c>
      <c r="I185" s="190"/>
      <c r="J185" s="191">
        <f>ROUND(I185*H185,2)</f>
        <v>0</v>
      </c>
      <c r="K185" s="187" t="s">
        <v>125</v>
      </c>
      <c r="L185" s="38"/>
      <c r="M185" s="192" t="s">
        <v>1</v>
      </c>
      <c r="N185" s="193" t="s">
        <v>43</v>
      </c>
      <c r="O185" s="70"/>
      <c r="P185" s="194">
        <f>O185*H185</f>
        <v>0</v>
      </c>
      <c r="Q185" s="194">
        <v>0</v>
      </c>
      <c r="R185" s="194">
        <f>Q185*H185</f>
        <v>0</v>
      </c>
      <c r="S185" s="194">
        <v>0</v>
      </c>
      <c r="T185" s="195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6" t="s">
        <v>226</v>
      </c>
      <c r="AT185" s="196" t="s">
        <v>121</v>
      </c>
      <c r="AU185" s="196" t="s">
        <v>86</v>
      </c>
      <c r="AY185" s="16" t="s">
        <v>118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6" t="s">
        <v>86</v>
      </c>
      <c r="BK185" s="197">
        <f>ROUND(I185*H185,2)</f>
        <v>0</v>
      </c>
      <c r="BL185" s="16" t="s">
        <v>226</v>
      </c>
      <c r="BM185" s="196" t="s">
        <v>252</v>
      </c>
    </row>
    <row r="186" spans="1:65" s="13" customFormat="1">
      <c r="B186" s="203"/>
      <c r="C186" s="204"/>
      <c r="D186" s="198" t="s">
        <v>140</v>
      </c>
      <c r="E186" s="205" t="s">
        <v>1</v>
      </c>
      <c r="F186" s="206" t="s">
        <v>253</v>
      </c>
      <c r="G186" s="204"/>
      <c r="H186" s="207">
        <v>6.742</v>
      </c>
      <c r="I186" s="208"/>
      <c r="J186" s="204"/>
      <c r="K186" s="204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140</v>
      </c>
      <c r="AU186" s="213" t="s">
        <v>86</v>
      </c>
      <c r="AV186" s="13" t="s">
        <v>88</v>
      </c>
      <c r="AW186" s="13" t="s">
        <v>35</v>
      </c>
      <c r="AX186" s="13" t="s">
        <v>78</v>
      </c>
      <c r="AY186" s="213" t="s">
        <v>118</v>
      </c>
    </row>
    <row r="187" spans="1:65" s="13" customFormat="1">
      <c r="B187" s="203"/>
      <c r="C187" s="204"/>
      <c r="D187" s="198" t="s">
        <v>140</v>
      </c>
      <c r="E187" s="205" t="s">
        <v>1</v>
      </c>
      <c r="F187" s="206" t="s">
        <v>254</v>
      </c>
      <c r="G187" s="204"/>
      <c r="H187" s="207">
        <v>187.29400000000001</v>
      </c>
      <c r="I187" s="208"/>
      <c r="J187" s="204"/>
      <c r="K187" s="204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140</v>
      </c>
      <c r="AU187" s="213" t="s">
        <v>86</v>
      </c>
      <c r="AV187" s="13" t="s">
        <v>88</v>
      </c>
      <c r="AW187" s="13" t="s">
        <v>35</v>
      </c>
      <c r="AX187" s="13" t="s">
        <v>78</v>
      </c>
      <c r="AY187" s="213" t="s">
        <v>118</v>
      </c>
    </row>
    <row r="188" spans="1:65" s="13" customFormat="1">
      <c r="B188" s="203"/>
      <c r="C188" s="204"/>
      <c r="D188" s="198" t="s">
        <v>140</v>
      </c>
      <c r="E188" s="205" t="s">
        <v>1</v>
      </c>
      <c r="F188" s="206" t="s">
        <v>255</v>
      </c>
      <c r="G188" s="204"/>
      <c r="H188" s="207">
        <v>6.742</v>
      </c>
      <c r="I188" s="208"/>
      <c r="J188" s="204"/>
      <c r="K188" s="204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140</v>
      </c>
      <c r="AU188" s="213" t="s">
        <v>86</v>
      </c>
      <c r="AV188" s="13" t="s">
        <v>88</v>
      </c>
      <c r="AW188" s="13" t="s">
        <v>35</v>
      </c>
      <c r="AX188" s="13" t="s">
        <v>78</v>
      </c>
      <c r="AY188" s="213" t="s">
        <v>118</v>
      </c>
    </row>
    <row r="189" spans="1:65" s="14" customFormat="1">
      <c r="B189" s="224"/>
      <c r="C189" s="225"/>
      <c r="D189" s="198" t="s">
        <v>140</v>
      </c>
      <c r="E189" s="226" t="s">
        <v>1</v>
      </c>
      <c r="F189" s="227" t="s">
        <v>154</v>
      </c>
      <c r="G189" s="225"/>
      <c r="H189" s="228">
        <v>200.77799999999999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AT189" s="234" t="s">
        <v>140</v>
      </c>
      <c r="AU189" s="234" t="s">
        <v>86</v>
      </c>
      <c r="AV189" s="14" t="s">
        <v>126</v>
      </c>
      <c r="AW189" s="14" t="s">
        <v>35</v>
      </c>
      <c r="AX189" s="14" t="s">
        <v>86</v>
      </c>
      <c r="AY189" s="234" t="s">
        <v>118</v>
      </c>
    </row>
    <row r="190" spans="1:65" s="2" customFormat="1" ht="16.5" customHeight="1">
      <c r="A190" s="33"/>
      <c r="B190" s="34"/>
      <c r="C190" s="185" t="s">
        <v>256</v>
      </c>
      <c r="D190" s="185" t="s">
        <v>121</v>
      </c>
      <c r="E190" s="186" t="s">
        <v>257</v>
      </c>
      <c r="F190" s="187" t="s">
        <v>258</v>
      </c>
      <c r="G190" s="188" t="s">
        <v>148</v>
      </c>
      <c r="H190" s="189">
        <v>2</v>
      </c>
      <c r="I190" s="190"/>
      <c r="J190" s="191">
        <f>ROUND(I190*H190,2)</f>
        <v>0</v>
      </c>
      <c r="K190" s="187" t="s">
        <v>125</v>
      </c>
      <c r="L190" s="38"/>
      <c r="M190" s="192" t="s">
        <v>1</v>
      </c>
      <c r="N190" s="193" t="s">
        <v>43</v>
      </c>
      <c r="O190" s="70"/>
      <c r="P190" s="194">
        <f>O190*H190</f>
        <v>0</v>
      </c>
      <c r="Q190" s="194">
        <v>0</v>
      </c>
      <c r="R190" s="194">
        <f>Q190*H190</f>
        <v>0</v>
      </c>
      <c r="S190" s="194">
        <v>0</v>
      </c>
      <c r="T190" s="195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6" t="s">
        <v>226</v>
      </c>
      <c r="AT190" s="196" t="s">
        <v>121</v>
      </c>
      <c r="AU190" s="196" t="s">
        <v>86</v>
      </c>
      <c r="AY190" s="16" t="s">
        <v>118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6" t="s">
        <v>86</v>
      </c>
      <c r="BK190" s="197">
        <f>ROUND(I190*H190,2)</f>
        <v>0</v>
      </c>
      <c r="BL190" s="16" t="s">
        <v>226</v>
      </c>
      <c r="BM190" s="196" t="s">
        <v>259</v>
      </c>
    </row>
    <row r="191" spans="1:65" s="13" customFormat="1">
      <c r="B191" s="203"/>
      <c r="C191" s="204"/>
      <c r="D191" s="198" t="s">
        <v>140</v>
      </c>
      <c r="E191" s="205" t="s">
        <v>1</v>
      </c>
      <c r="F191" s="206" t="s">
        <v>260</v>
      </c>
      <c r="G191" s="204"/>
      <c r="H191" s="207">
        <v>2</v>
      </c>
      <c r="I191" s="208"/>
      <c r="J191" s="204"/>
      <c r="K191" s="204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140</v>
      </c>
      <c r="AU191" s="213" t="s">
        <v>86</v>
      </c>
      <c r="AV191" s="13" t="s">
        <v>88</v>
      </c>
      <c r="AW191" s="13" t="s">
        <v>35</v>
      </c>
      <c r="AX191" s="13" t="s">
        <v>86</v>
      </c>
      <c r="AY191" s="213" t="s">
        <v>118</v>
      </c>
    </row>
    <row r="192" spans="1:65" s="2" customFormat="1" ht="16.5" customHeight="1">
      <c r="A192" s="33"/>
      <c r="B192" s="34"/>
      <c r="C192" s="185" t="s">
        <v>261</v>
      </c>
      <c r="D192" s="185" t="s">
        <v>121</v>
      </c>
      <c r="E192" s="186" t="s">
        <v>262</v>
      </c>
      <c r="F192" s="187" t="s">
        <v>263</v>
      </c>
      <c r="G192" s="188" t="s">
        <v>148</v>
      </c>
      <c r="H192" s="189">
        <v>2</v>
      </c>
      <c r="I192" s="190"/>
      <c r="J192" s="191">
        <f>ROUND(I192*H192,2)</f>
        <v>0</v>
      </c>
      <c r="K192" s="187" t="s">
        <v>125</v>
      </c>
      <c r="L192" s="38"/>
      <c r="M192" s="192" t="s">
        <v>1</v>
      </c>
      <c r="N192" s="193" t="s">
        <v>43</v>
      </c>
      <c r="O192" s="70"/>
      <c r="P192" s="194">
        <f>O192*H192</f>
        <v>0</v>
      </c>
      <c r="Q192" s="194">
        <v>0</v>
      </c>
      <c r="R192" s="194">
        <f>Q192*H192</f>
        <v>0</v>
      </c>
      <c r="S192" s="194">
        <v>0</v>
      </c>
      <c r="T192" s="195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6" t="s">
        <v>226</v>
      </c>
      <c r="AT192" s="196" t="s">
        <v>121</v>
      </c>
      <c r="AU192" s="196" t="s">
        <v>86</v>
      </c>
      <c r="AY192" s="16" t="s">
        <v>118</v>
      </c>
      <c r="BE192" s="197">
        <f>IF(N192="základní",J192,0)</f>
        <v>0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16" t="s">
        <v>86</v>
      </c>
      <c r="BK192" s="197">
        <f>ROUND(I192*H192,2)</f>
        <v>0</v>
      </c>
      <c r="BL192" s="16" t="s">
        <v>226</v>
      </c>
      <c r="BM192" s="196" t="s">
        <v>264</v>
      </c>
    </row>
    <row r="193" spans="1:65" s="13" customFormat="1">
      <c r="B193" s="203"/>
      <c r="C193" s="204"/>
      <c r="D193" s="198" t="s">
        <v>140</v>
      </c>
      <c r="E193" s="205" t="s">
        <v>1</v>
      </c>
      <c r="F193" s="206" t="s">
        <v>265</v>
      </c>
      <c r="G193" s="204"/>
      <c r="H193" s="207">
        <v>1</v>
      </c>
      <c r="I193" s="208"/>
      <c r="J193" s="204"/>
      <c r="K193" s="204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140</v>
      </c>
      <c r="AU193" s="213" t="s">
        <v>86</v>
      </c>
      <c r="AV193" s="13" t="s">
        <v>88</v>
      </c>
      <c r="AW193" s="13" t="s">
        <v>35</v>
      </c>
      <c r="AX193" s="13" t="s">
        <v>78</v>
      </c>
      <c r="AY193" s="213" t="s">
        <v>118</v>
      </c>
    </row>
    <row r="194" spans="1:65" s="13" customFormat="1">
      <c r="B194" s="203"/>
      <c r="C194" s="204"/>
      <c r="D194" s="198" t="s">
        <v>140</v>
      </c>
      <c r="E194" s="205" t="s">
        <v>1</v>
      </c>
      <c r="F194" s="206" t="s">
        <v>266</v>
      </c>
      <c r="G194" s="204"/>
      <c r="H194" s="207">
        <v>1</v>
      </c>
      <c r="I194" s="208"/>
      <c r="J194" s="204"/>
      <c r="K194" s="204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140</v>
      </c>
      <c r="AU194" s="213" t="s">
        <v>86</v>
      </c>
      <c r="AV194" s="13" t="s">
        <v>88</v>
      </c>
      <c r="AW194" s="13" t="s">
        <v>35</v>
      </c>
      <c r="AX194" s="13" t="s">
        <v>78</v>
      </c>
      <c r="AY194" s="213" t="s">
        <v>118</v>
      </c>
    </row>
    <row r="195" spans="1:65" s="14" customFormat="1">
      <c r="B195" s="224"/>
      <c r="C195" s="225"/>
      <c r="D195" s="198" t="s">
        <v>140</v>
      </c>
      <c r="E195" s="226" t="s">
        <v>1</v>
      </c>
      <c r="F195" s="227" t="s">
        <v>154</v>
      </c>
      <c r="G195" s="225"/>
      <c r="H195" s="228">
        <v>2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AT195" s="234" t="s">
        <v>140</v>
      </c>
      <c r="AU195" s="234" t="s">
        <v>86</v>
      </c>
      <c r="AV195" s="14" t="s">
        <v>126</v>
      </c>
      <c r="AW195" s="14" t="s">
        <v>35</v>
      </c>
      <c r="AX195" s="14" t="s">
        <v>86</v>
      </c>
      <c r="AY195" s="234" t="s">
        <v>118</v>
      </c>
    </row>
    <row r="196" spans="1:65" s="2" customFormat="1" ht="16.5" customHeight="1">
      <c r="A196" s="33"/>
      <c r="B196" s="34"/>
      <c r="C196" s="185" t="s">
        <v>267</v>
      </c>
      <c r="D196" s="185" t="s">
        <v>121</v>
      </c>
      <c r="E196" s="186" t="s">
        <v>268</v>
      </c>
      <c r="F196" s="187" t="s">
        <v>269</v>
      </c>
      <c r="G196" s="188" t="s">
        <v>216</v>
      </c>
      <c r="H196" s="189">
        <v>2.907</v>
      </c>
      <c r="I196" s="190"/>
      <c r="J196" s="191">
        <f>ROUND(I196*H196,2)</f>
        <v>0</v>
      </c>
      <c r="K196" s="187" t="s">
        <v>125</v>
      </c>
      <c r="L196" s="38"/>
      <c r="M196" s="192" t="s">
        <v>1</v>
      </c>
      <c r="N196" s="193" t="s">
        <v>43</v>
      </c>
      <c r="O196" s="70"/>
      <c r="P196" s="194">
        <f>O196*H196</f>
        <v>0</v>
      </c>
      <c r="Q196" s="194">
        <v>0</v>
      </c>
      <c r="R196" s="194">
        <f>Q196*H196</f>
        <v>0</v>
      </c>
      <c r="S196" s="194">
        <v>0</v>
      </c>
      <c r="T196" s="195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6" t="s">
        <v>226</v>
      </c>
      <c r="AT196" s="196" t="s">
        <v>121</v>
      </c>
      <c r="AU196" s="196" t="s">
        <v>86</v>
      </c>
      <c r="AY196" s="16" t="s">
        <v>118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6" t="s">
        <v>86</v>
      </c>
      <c r="BK196" s="197">
        <f>ROUND(I196*H196,2)</f>
        <v>0</v>
      </c>
      <c r="BL196" s="16" t="s">
        <v>226</v>
      </c>
      <c r="BM196" s="196" t="s">
        <v>270</v>
      </c>
    </row>
    <row r="197" spans="1:65" s="13" customFormat="1">
      <c r="B197" s="203"/>
      <c r="C197" s="204"/>
      <c r="D197" s="198" t="s">
        <v>140</v>
      </c>
      <c r="E197" s="205" t="s">
        <v>1</v>
      </c>
      <c r="F197" s="206" t="s">
        <v>271</v>
      </c>
      <c r="G197" s="204"/>
      <c r="H197" s="207">
        <v>2.0230000000000001</v>
      </c>
      <c r="I197" s="208"/>
      <c r="J197" s="204"/>
      <c r="K197" s="204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140</v>
      </c>
      <c r="AU197" s="213" t="s">
        <v>86</v>
      </c>
      <c r="AV197" s="13" t="s">
        <v>88</v>
      </c>
      <c r="AW197" s="13" t="s">
        <v>35</v>
      </c>
      <c r="AX197" s="13" t="s">
        <v>78</v>
      </c>
      <c r="AY197" s="213" t="s">
        <v>118</v>
      </c>
    </row>
    <row r="198" spans="1:65" s="13" customFormat="1">
      <c r="B198" s="203"/>
      <c r="C198" s="204"/>
      <c r="D198" s="198" t="s">
        <v>140</v>
      </c>
      <c r="E198" s="205" t="s">
        <v>1</v>
      </c>
      <c r="F198" s="206" t="s">
        <v>272</v>
      </c>
      <c r="G198" s="204"/>
      <c r="H198" s="207">
        <v>0.88400000000000001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140</v>
      </c>
      <c r="AU198" s="213" t="s">
        <v>86</v>
      </c>
      <c r="AV198" s="13" t="s">
        <v>88</v>
      </c>
      <c r="AW198" s="13" t="s">
        <v>35</v>
      </c>
      <c r="AX198" s="13" t="s">
        <v>78</v>
      </c>
      <c r="AY198" s="213" t="s">
        <v>118</v>
      </c>
    </row>
    <row r="199" spans="1:65" s="14" customFormat="1">
      <c r="B199" s="224"/>
      <c r="C199" s="225"/>
      <c r="D199" s="198" t="s">
        <v>140</v>
      </c>
      <c r="E199" s="226" t="s">
        <v>1</v>
      </c>
      <c r="F199" s="227" t="s">
        <v>154</v>
      </c>
      <c r="G199" s="225"/>
      <c r="H199" s="228">
        <v>2.907</v>
      </c>
      <c r="I199" s="229"/>
      <c r="J199" s="225"/>
      <c r="K199" s="225"/>
      <c r="L199" s="230"/>
      <c r="M199" s="235"/>
      <c r="N199" s="236"/>
      <c r="O199" s="236"/>
      <c r="P199" s="236"/>
      <c r="Q199" s="236"/>
      <c r="R199" s="236"/>
      <c r="S199" s="236"/>
      <c r="T199" s="237"/>
      <c r="AT199" s="234" t="s">
        <v>140</v>
      </c>
      <c r="AU199" s="234" t="s">
        <v>86</v>
      </c>
      <c r="AV199" s="14" t="s">
        <v>126</v>
      </c>
      <c r="AW199" s="14" t="s">
        <v>35</v>
      </c>
      <c r="AX199" s="14" t="s">
        <v>86</v>
      </c>
      <c r="AY199" s="234" t="s">
        <v>118</v>
      </c>
    </row>
    <row r="200" spans="1:65" s="2" customFormat="1" ht="6.95" customHeight="1">
      <c r="A200" s="33"/>
      <c r="B200" s="53"/>
      <c r="C200" s="54"/>
      <c r="D200" s="54"/>
      <c r="E200" s="54"/>
      <c r="F200" s="54"/>
      <c r="G200" s="54"/>
      <c r="H200" s="54"/>
      <c r="I200" s="54"/>
      <c r="J200" s="54"/>
      <c r="K200" s="54"/>
      <c r="L200" s="38"/>
      <c r="M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</row>
  </sheetData>
  <sheetProtection algorithmName="SHA-512" hashValue="MWJAFfLTVd5OPV1rFXZ9IzsSwjSUY6Jm08DapwgaJUGPykyncfx5ILdhesnfbP98PZvcHQ+51oEFHALZioodww==" saltValue="tUmtXjPWH1HSolWJ6NjYpL9WFl2yPNc3BYDUCR5XN9FXnSNUQJp3fBGvF2wUEo8NUbhodNPLyh1afpfqXOVOqg==" spinCount="100000" sheet="1" objects="1" scenarios="1" formatColumns="0" formatRows="0" autoFilter="0"/>
  <autoFilter ref="C118:K199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9"/>
  <sheetViews>
    <sheetView showGridLines="0" topLeftCell="A93" workbookViewId="0">
      <selection activeCell="I131" sqref="I13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6" t="s">
        <v>91</v>
      </c>
    </row>
    <row r="3" spans="1:46" s="1" customFormat="1" ht="6.95" hidden="1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88</v>
      </c>
    </row>
    <row r="4" spans="1:46" s="1" customFormat="1" ht="24.95" hidden="1" customHeight="1">
      <c r="B4" s="19"/>
      <c r="D4" s="109" t="s">
        <v>92</v>
      </c>
      <c r="L4" s="19"/>
      <c r="M4" s="110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1" t="s">
        <v>16</v>
      </c>
      <c r="L6" s="19"/>
    </row>
    <row r="7" spans="1:46" s="1" customFormat="1" ht="16.5" hidden="1" customHeight="1">
      <c r="B7" s="19"/>
      <c r="E7" s="283" t="str">
        <f>'Rekapitulace stavby'!K6</f>
        <v>Výměna kolejnic v úseku Návsí - Mosty u Jablunkova</v>
      </c>
      <c r="F7" s="284"/>
      <c r="G7" s="284"/>
      <c r="H7" s="284"/>
      <c r="L7" s="19"/>
    </row>
    <row r="8" spans="1:46" s="2" customFormat="1" ht="12" hidden="1" customHeight="1">
      <c r="A8" s="33"/>
      <c r="B8" s="38"/>
      <c r="C8" s="33"/>
      <c r="D8" s="111" t="s">
        <v>93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85" t="s">
        <v>273</v>
      </c>
      <c r="F9" s="286"/>
      <c r="G9" s="286"/>
      <c r="H9" s="28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1" t="s">
        <v>18</v>
      </c>
      <c r="E11" s="33"/>
      <c r="F11" s="112" t="s">
        <v>19</v>
      </c>
      <c r="G11" s="33"/>
      <c r="H11" s="33"/>
      <c r="I11" s="111" t="s">
        <v>20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1" t="s">
        <v>22</v>
      </c>
      <c r="E12" s="33"/>
      <c r="F12" s="112" t="s">
        <v>34</v>
      </c>
      <c r="G12" s="33"/>
      <c r="H12" s="33"/>
      <c r="I12" s="111" t="s">
        <v>24</v>
      </c>
      <c r="J12" s="113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1" t="s">
        <v>25</v>
      </c>
      <c r="E14" s="33"/>
      <c r="F14" s="33"/>
      <c r="G14" s="33"/>
      <c r="H14" s="33"/>
      <c r="I14" s="111" t="s">
        <v>26</v>
      </c>
      <c r="J14" s="112" t="s">
        <v>27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2" t="s">
        <v>28</v>
      </c>
      <c r="F15" s="33"/>
      <c r="G15" s="33"/>
      <c r="H15" s="33"/>
      <c r="I15" s="111" t="s">
        <v>29</v>
      </c>
      <c r="J15" s="112" t="s">
        <v>30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1" t="s">
        <v>31</v>
      </c>
      <c r="E17" s="33"/>
      <c r="F17" s="33"/>
      <c r="G17" s="33"/>
      <c r="H17" s="33"/>
      <c r="I17" s="111" t="s">
        <v>26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87" t="str">
        <f>'Rekapitulace stavby'!E14</f>
        <v>Vyplň údaj</v>
      </c>
      <c r="F18" s="288"/>
      <c r="G18" s="288"/>
      <c r="H18" s="288"/>
      <c r="I18" s="111" t="s">
        <v>29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1" t="s">
        <v>33</v>
      </c>
      <c r="E20" s="33"/>
      <c r="F20" s="33"/>
      <c r="G20" s="33"/>
      <c r="H20" s="33"/>
      <c r="I20" s="111" t="s">
        <v>26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29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1" t="s">
        <v>36</v>
      </c>
      <c r="E23" s="33"/>
      <c r="F23" s="33"/>
      <c r="G23" s="33"/>
      <c r="H23" s="33"/>
      <c r="I23" s="111" t="s">
        <v>26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29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1" t="s">
        <v>37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4"/>
      <c r="B27" s="115"/>
      <c r="C27" s="114"/>
      <c r="D27" s="114"/>
      <c r="E27" s="289" t="s">
        <v>1</v>
      </c>
      <c r="F27" s="289"/>
      <c r="G27" s="289"/>
      <c r="H27" s="289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18" t="s">
        <v>38</v>
      </c>
      <c r="E30" s="33"/>
      <c r="F30" s="33"/>
      <c r="G30" s="33"/>
      <c r="H30" s="33"/>
      <c r="I30" s="33"/>
      <c r="J30" s="119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20" t="s">
        <v>40</v>
      </c>
      <c r="G32" s="33"/>
      <c r="H32" s="33"/>
      <c r="I32" s="120" t="s">
        <v>39</v>
      </c>
      <c r="J32" s="120" t="s">
        <v>41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21" t="s">
        <v>42</v>
      </c>
      <c r="E33" s="111" t="s">
        <v>43</v>
      </c>
      <c r="F33" s="122">
        <f>ROUND((SUM(BE117:BE128)),  2)</f>
        <v>0</v>
      </c>
      <c r="G33" s="33"/>
      <c r="H33" s="33"/>
      <c r="I33" s="123">
        <v>0.21</v>
      </c>
      <c r="J33" s="122">
        <f>ROUND(((SUM(BE117:BE128))*I33),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11" t="s">
        <v>44</v>
      </c>
      <c r="F34" s="122">
        <f>ROUND((SUM(BF117:BF128)),  2)</f>
        <v>0</v>
      </c>
      <c r="G34" s="33"/>
      <c r="H34" s="33"/>
      <c r="I34" s="123">
        <v>0.15</v>
      </c>
      <c r="J34" s="122">
        <f>ROUND(((SUM(BF117:BF128))*I34),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45</v>
      </c>
      <c r="F35" s="122">
        <f>ROUND((SUM(BG117:BG128)),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46</v>
      </c>
      <c r="F36" s="122">
        <f>ROUND((SUM(BH117:BH128)),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47</v>
      </c>
      <c r="F37" s="122">
        <f>ROUND((SUM(BI117:BI128)),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1" t="s">
        <v>51</v>
      </c>
      <c r="E50" s="132"/>
      <c r="F50" s="132"/>
      <c r="G50" s="131" t="s">
        <v>52</v>
      </c>
      <c r="H50" s="132"/>
      <c r="I50" s="132"/>
      <c r="J50" s="132"/>
      <c r="K50" s="132"/>
      <c r="L50" s="50"/>
    </row>
    <row r="51" spans="1:31" hidden="1">
      <c r="B51" s="19"/>
      <c r="L51" s="19"/>
    </row>
    <row r="52" spans="1:31" hidden="1">
      <c r="B52" s="19"/>
      <c r="L52" s="19"/>
    </row>
    <row r="53" spans="1:31" hidden="1">
      <c r="B53" s="19"/>
      <c r="L53" s="19"/>
    </row>
    <row r="54" spans="1:31" hidden="1">
      <c r="B54" s="19"/>
      <c r="L54" s="19"/>
    </row>
    <row r="55" spans="1:31" hidden="1">
      <c r="B55" s="19"/>
      <c r="L55" s="19"/>
    </row>
    <row r="56" spans="1:31" hidden="1">
      <c r="B56" s="19"/>
      <c r="L56" s="19"/>
    </row>
    <row r="57" spans="1:31" hidden="1">
      <c r="B57" s="19"/>
      <c r="L57" s="19"/>
    </row>
    <row r="58" spans="1:31" hidden="1">
      <c r="B58" s="19"/>
      <c r="L58" s="19"/>
    </row>
    <row r="59" spans="1:31" hidden="1">
      <c r="B59" s="19"/>
      <c r="L59" s="19"/>
    </row>
    <row r="60" spans="1:31" hidden="1">
      <c r="B60" s="19"/>
      <c r="L60" s="19"/>
    </row>
    <row r="61" spans="1:31" s="2" customFormat="1" ht="12.75" hidden="1">
      <c r="A61" s="33"/>
      <c r="B61" s="38"/>
      <c r="C61" s="33"/>
      <c r="D61" s="133" t="s">
        <v>53</v>
      </c>
      <c r="E61" s="134"/>
      <c r="F61" s="135" t="s">
        <v>54</v>
      </c>
      <c r="G61" s="133" t="s">
        <v>53</v>
      </c>
      <c r="H61" s="134"/>
      <c r="I61" s="134"/>
      <c r="J61" s="136" t="s">
        <v>54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idden="1">
      <c r="B62" s="19"/>
      <c r="L62" s="19"/>
    </row>
    <row r="63" spans="1:31" hidden="1">
      <c r="B63" s="19"/>
      <c r="L63" s="19"/>
    </row>
    <row r="64" spans="1:31" hidden="1">
      <c r="B64" s="19"/>
      <c r="L64" s="19"/>
    </row>
    <row r="65" spans="1:31" s="2" customFormat="1" ht="12.75" hidden="1">
      <c r="A65" s="33"/>
      <c r="B65" s="38"/>
      <c r="C65" s="33"/>
      <c r="D65" s="131" t="s">
        <v>55</v>
      </c>
      <c r="E65" s="137"/>
      <c r="F65" s="137"/>
      <c r="G65" s="131" t="s">
        <v>56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idden="1">
      <c r="B66" s="19"/>
      <c r="L66" s="19"/>
    </row>
    <row r="67" spans="1:31" hidden="1">
      <c r="B67" s="19"/>
      <c r="L67" s="19"/>
    </row>
    <row r="68" spans="1:31" hidden="1">
      <c r="B68" s="19"/>
      <c r="L68" s="19"/>
    </row>
    <row r="69" spans="1:31" hidden="1">
      <c r="B69" s="19"/>
      <c r="L69" s="19"/>
    </row>
    <row r="70" spans="1:31" hidden="1">
      <c r="B70" s="19"/>
      <c r="L70" s="19"/>
    </row>
    <row r="71" spans="1:31" hidden="1">
      <c r="B71" s="19"/>
      <c r="L71" s="19"/>
    </row>
    <row r="72" spans="1:31" hidden="1">
      <c r="B72" s="19"/>
      <c r="L72" s="19"/>
    </row>
    <row r="73" spans="1:31" hidden="1">
      <c r="B73" s="19"/>
      <c r="L73" s="19"/>
    </row>
    <row r="74" spans="1:31" hidden="1">
      <c r="B74" s="19"/>
      <c r="L74" s="19"/>
    </row>
    <row r="75" spans="1:31" hidden="1">
      <c r="B75" s="19"/>
      <c r="L75" s="19"/>
    </row>
    <row r="76" spans="1:31" s="2" customFormat="1" ht="12.75" hidden="1">
      <c r="A76" s="33"/>
      <c r="B76" s="38"/>
      <c r="C76" s="33"/>
      <c r="D76" s="133" t="s">
        <v>53</v>
      </c>
      <c r="E76" s="134"/>
      <c r="F76" s="135" t="s">
        <v>54</v>
      </c>
      <c r="G76" s="133" t="s">
        <v>53</v>
      </c>
      <c r="H76" s="134"/>
      <c r="I76" s="134"/>
      <c r="J76" s="136" t="s">
        <v>54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idden="1"/>
    <row r="79" spans="1:31" hidden="1"/>
    <row r="80" spans="1:31" hidden="1"/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1" t="str">
        <f>E7</f>
        <v>Výměna kolejnic v úseku Návsí - Mosty u Jablunkova</v>
      </c>
      <c r="F85" s="282"/>
      <c r="G85" s="282"/>
      <c r="H85" s="28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93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8" t="str">
        <f>E9</f>
        <v>VRN - soupis VRN</v>
      </c>
      <c r="F87" s="280"/>
      <c r="G87" s="280"/>
      <c r="H87" s="280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22</v>
      </c>
      <c r="D89" s="35"/>
      <c r="E89" s="35"/>
      <c r="F89" s="26" t="str">
        <f>F12</f>
        <v xml:space="preserve"> </v>
      </c>
      <c r="G89" s="35"/>
      <c r="H89" s="35"/>
      <c r="I89" s="28" t="s">
        <v>24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25</v>
      </c>
      <c r="D91" s="35"/>
      <c r="E91" s="35"/>
      <c r="F91" s="26" t="str">
        <f>E15</f>
        <v>SŽ s.o.OŘ Ostrava</v>
      </c>
      <c r="G91" s="35"/>
      <c r="H91" s="35"/>
      <c r="I91" s="28" t="s">
        <v>33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31</v>
      </c>
      <c r="D92" s="35"/>
      <c r="E92" s="35"/>
      <c r="F92" s="26" t="str">
        <f>IF(E18="","",E18)</f>
        <v>Vyplň údaj</v>
      </c>
      <c r="G92" s="35"/>
      <c r="H92" s="35"/>
      <c r="I92" s="28" t="s">
        <v>36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96</v>
      </c>
      <c r="D94" s="143"/>
      <c r="E94" s="143"/>
      <c r="F94" s="143"/>
      <c r="G94" s="143"/>
      <c r="H94" s="143"/>
      <c r="I94" s="143"/>
      <c r="J94" s="144" t="s">
        <v>97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98</v>
      </c>
      <c r="D96" s="35"/>
      <c r="E96" s="35"/>
      <c r="F96" s="35"/>
      <c r="G96" s="35"/>
      <c r="H96" s="35"/>
      <c r="I96" s="35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99</v>
      </c>
    </row>
    <row r="97" spans="1:31" s="9" customFormat="1" ht="24.95" customHeight="1">
      <c r="B97" s="146"/>
      <c r="C97" s="147"/>
      <c r="D97" s="148" t="s">
        <v>274</v>
      </c>
      <c r="E97" s="149"/>
      <c r="F97" s="149"/>
      <c r="G97" s="149"/>
      <c r="H97" s="149"/>
      <c r="I97" s="149"/>
      <c r="J97" s="150">
        <f>J118</f>
        <v>0</v>
      </c>
      <c r="K97" s="147"/>
      <c r="L97" s="151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103</v>
      </c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281" t="str">
        <f>E7</f>
        <v>Výměna kolejnic v úseku Návsí - Mosty u Jablunkova</v>
      </c>
      <c r="F107" s="282"/>
      <c r="G107" s="282"/>
      <c r="H107" s="282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93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78" t="str">
        <f>E9</f>
        <v>VRN - soupis VRN</v>
      </c>
      <c r="F109" s="280"/>
      <c r="G109" s="280"/>
      <c r="H109" s="280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22</v>
      </c>
      <c r="D111" s="35"/>
      <c r="E111" s="35"/>
      <c r="F111" s="26" t="str">
        <f>F12</f>
        <v xml:space="preserve"> </v>
      </c>
      <c r="G111" s="35"/>
      <c r="H111" s="35"/>
      <c r="I111" s="28" t="s">
        <v>24</v>
      </c>
      <c r="J111" s="65">
        <f>IF(J12="","",J12)</f>
        <v>0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25</v>
      </c>
      <c r="D113" s="35"/>
      <c r="E113" s="35"/>
      <c r="F113" s="26" t="str">
        <f>E15</f>
        <v>SŽ s.o.OŘ Ostrava</v>
      </c>
      <c r="G113" s="35"/>
      <c r="H113" s="35"/>
      <c r="I113" s="28" t="s">
        <v>33</v>
      </c>
      <c r="J113" s="31" t="str">
        <f>E21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31</v>
      </c>
      <c r="D114" s="35"/>
      <c r="E114" s="35"/>
      <c r="F114" s="26" t="str">
        <f>IF(E18="","",E18)</f>
        <v>Vyplň údaj</v>
      </c>
      <c r="G114" s="35"/>
      <c r="H114" s="35"/>
      <c r="I114" s="28" t="s">
        <v>36</v>
      </c>
      <c r="J114" s="31" t="str">
        <f>E24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58"/>
      <c r="B116" s="159"/>
      <c r="C116" s="160" t="s">
        <v>104</v>
      </c>
      <c r="D116" s="161" t="s">
        <v>63</v>
      </c>
      <c r="E116" s="161" t="s">
        <v>59</v>
      </c>
      <c r="F116" s="161" t="s">
        <v>60</v>
      </c>
      <c r="G116" s="161" t="s">
        <v>105</v>
      </c>
      <c r="H116" s="161" t="s">
        <v>106</v>
      </c>
      <c r="I116" s="161" t="s">
        <v>107</v>
      </c>
      <c r="J116" s="161" t="s">
        <v>97</v>
      </c>
      <c r="K116" s="162" t="s">
        <v>108</v>
      </c>
      <c r="L116" s="163"/>
      <c r="M116" s="74" t="s">
        <v>1</v>
      </c>
      <c r="N116" s="75" t="s">
        <v>42</v>
      </c>
      <c r="O116" s="75" t="s">
        <v>109</v>
      </c>
      <c r="P116" s="75" t="s">
        <v>110</v>
      </c>
      <c r="Q116" s="75" t="s">
        <v>111</v>
      </c>
      <c r="R116" s="75" t="s">
        <v>112</v>
      </c>
      <c r="S116" s="75" t="s">
        <v>113</v>
      </c>
      <c r="T116" s="76" t="s">
        <v>114</v>
      </c>
      <c r="U116" s="158"/>
      <c r="V116" s="158"/>
      <c r="W116" s="158"/>
      <c r="X116" s="158"/>
      <c r="Y116" s="158"/>
      <c r="Z116" s="158"/>
      <c r="AA116" s="158"/>
      <c r="AB116" s="158"/>
      <c r="AC116" s="158"/>
      <c r="AD116" s="158"/>
      <c r="AE116" s="158"/>
    </row>
    <row r="117" spans="1:65" s="2" customFormat="1" ht="22.9" customHeight="1">
      <c r="A117" s="33"/>
      <c r="B117" s="34"/>
      <c r="C117" s="81" t="s">
        <v>115</v>
      </c>
      <c r="D117" s="35"/>
      <c r="E117" s="35"/>
      <c r="F117" s="35"/>
      <c r="G117" s="35"/>
      <c r="H117" s="35"/>
      <c r="I117" s="35"/>
      <c r="J117" s="164">
        <f>BK117</f>
        <v>0</v>
      </c>
      <c r="K117" s="35"/>
      <c r="L117" s="38"/>
      <c r="M117" s="77"/>
      <c r="N117" s="165"/>
      <c r="O117" s="78"/>
      <c r="P117" s="166">
        <f>P118</f>
        <v>0</v>
      </c>
      <c r="Q117" s="78"/>
      <c r="R117" s="166">
        <f>R118</f>
        <v>0</v>
      </c>
      <c r="S117" s="78"/>
      <c r="T117" s="167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77</v>
      </c>
      <c r="AU117" s="16" t="s">
        <v>99</v>
      </c>
      <c r="BK117" s="168">
        <f>BK118</f>
        <v>0</v>
      </c>
    </row>
    <row r="118" spans="1:65" s="12" customFormat="1" ht="25.9" customHeight="1">
      <c r="B118" s="169"/>
      <c r="C118" s="170"/>
      <c r="D118" s="171" t="s">
        <v>77</v>
      </c>
      <c r="E118" s="172" t="s">
        <v>89</v>
      </c>
      <c r="F118" s="172" t="s">
        <v>275</v>
      </c>
      <c r="G118" s="170"/>
      <c r="H118" s="170"/>
      <c r="I118" s="173"/>
      <c r="J118" s="174">
        <f>BK118</f>
        <v>0</v>
      </c>
      <c r="K118" s="170"/>
      <c r="L118" s="175"/>
      <c r="M118" s="176"/>
      <c r="N118" s="177"/>
      <c r="O118" s="177"/>
      <c r="P118" s="178">
        <f>SUM(P119:P128)</f>
        <v>0</v>
      </c>
      <c r="Q118" s="177"/>
      <c r="R118" s="178">
        <f>SUM(R119:R128)</f>
        <v>0</v>
      </c>
      <c r="S118" s="177"/>
      <c r="T118" s="179">
        <f>SUM(T119:T128)</f>
        <v>0</v>
      </c>
      <c r="AR118" s="180" t="s">
        <v>119</v>
      </c>
      <c r="AT118" s="181" t="s">
        <v>77</v>
      </c>
      <c r="AU118" s="181" t="s">
        <v>78</v>
      </c>
      <c r="AY118" s="180" t="s">
        <v>118</v>
      </c>
      <c r="BK118" s="182">
        <f>SUM(BK119:BK128)</f>
        <v>0</v>
      </c>
    </row>
    <row r="119" spans="1:65" s="2" customFormat="1" ht="21.75" customHeight="1">
      <c r="A119" s="33"/>
      <c r="B119" s="34"/>
      <c r="C119" s="185" t="s">
        <v>86</v>
      </c>
      <c r="D119" s="185" t="s">
        <v>121</v>
      </c>
      <c r="E119" s="186" t="s">
        <v>276</v>
      </c>
      <c r="F119" s="187" t="s">
        <v>277</v>
      </c>
      <c r="G119" s="188" t="s">
        <v>130</v>
      </c>
      <c r="H119" s="189">
        <v>5.07</v>
      </c>
      <c r="I119" s="190"/>
      <c r="J119" s="191">
        <f>ROUND(I119*H119,2)</f>
        <v>0</v>
      </c>
      <c r="K119" s="187" t="s">
        <v>125</v>
      </c>
      <c r="L119" s="38"/>
      <c r="M119" s="192" t="s">
        <v>1</v>
      </c>
      <c r="N119" s="193" t="s">
        <v>43</v>
      </c>
      <c r="O119" s="70"/>
      <c r="P119" s="194">
        <f>O119*H119</f>
        <v>0</v>
      </c>
      <c r="Q119" s="194">
        <v>0</v>
      </c>
      <c r="R119" s="194">
        <f>Q119*H119</f>
        <v>0</v>
      </c>
      <c r="S119" s="194">
        <v>0</v>
      </c>
      <c r="T119" s="195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96" t="s">
        <v>126</v>
      </c>
      <c r="AT119" s="196" t="s">
        <v>121</v>
      </c>
      <c r="AU119" s="196" t="s">
        <v>86</v>
      </c>
      <c r="AY119" s="16" t="s">
        <v>118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6" t="s">
        <v>86</v>
      </c>
      <c r="BK119" s="197">
        <f>ROUND(I119*H119,2)</f>
        <v>0</v>
      </c>
      <c r="BL119" s="16" t="s">
        <v>126</v>
      </c>
      <c r="BM119" s="196" t="s">
        <v>278</v>
      </c>
    </row>
    <row r="120" spans="1:65" s="2" customFormat="1" ht="37.9" customHeight="1">
      <c r="A120" s="33"/>
      <c r="B120" s="34"/>
      <c r="C120" s="185" t="s">
        <v>88</v>
      </c>
      <c r="D120" s="185" t="s">
        <v>121</v>
      </c>
      <c r="E120" s="186" t="s">
        <v>279</v>
      </c>
      <c r="F120" s="187" t="s">
        <v>280</v>
      </c>
      <c r="G120" s="188" t="s">
        <v>281</v>
      </c>
      <c r="H120" s="238">
        <v>1.3</v>
      </c>
      <c r="I120" s="190"/>
      <c r="J120" s="191">
        <f>ROUND(I120*H120,2)</f>
        <v>0</v>
      </c>
      <c r="K120" s="187" t="s">
        <v>125</v>
      </c>
      <c r="L120" s="38"/>
      <c r="M120" s="192" t="s">
        <v>1</v>
      </c>
      <c r="N120" s="193" t="s">
        <v>43</v>
      </c>
      <c r="O120" s="70"/>
      <c r="P120" s="194">
        <f>O120*H120</f>
        <v>0</v>
      </c>
      <c r="Q120" s="194">
        <v>0</v>
      </c>
      <c r="R120" s="194">
        <f>Q120*H120</f>
        <v>0</v>
      </c>
      <c r="S120" s="194">
        <v>0</v>
      </c>
      <c r="T120" s="195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96" t="s">
        <v>126</v>
      </c>
      <c r="AT120" s="196" t="s">
        <v>121</v>
      </c>
      <c r="AU120" s="196" t="s">
        <v>86</v>
      </c>
      <c r="AY120" s="16" t="s">
        <v>118</v>
      </c>
      <c r="BE120" s="197">
        <f>IF(N120="základní",J120,0)</f>
        <v>0</v>
      </c>
      <c r="BF120" s="197">
        <f>IF(N120="snížená",J120,0)</f>
        <v>0</v>
      </c>
      <c r="BG120" s="197">
        <f>IF(N120="zákl. přenesená",J120,0)</f>
        <v>0</v>
      </c>
      <c r="BH120" s="197">
        <f>IF(N120="sníž. přenesená",J120,0)</f>
        <v>0</v>
      </c>
      <c r="BI120" s="197">
        <f>IF(N120="nulová",J120,0)</f>
        <v>0</v>
      </c>
      <c r="BJ120" s="16" t="s">
        <v>86</v>
      </c>
      <c r="BK120" s="197">
        <f>ROUND(I120*H120,2)</f>
        <v>0</v>
      </c>
      <c r="BL120" s="16" t="s">
        <v>126</v>
      </c>
      <c r="BM120" s="196" t="s">
        <v>282</v>
      </c>
    </row>
    <row r="121" spans="1:65" s="2" customFormat="1" ht="19.5">
      <c r="A121" s="33"/>
      <c r="B121" s="34"/>
      <c r="C121" s="35"/>
      <c r="D121" s="198" t="s">
        <v>132</v>
      </c>
      <c r="E121" s="35"/>
      <c r="F121" s="199" t="s">
        <v>283</v>
      </c>
      <c r="G121" s="35"/>
      <c r="H121" s="35"/>
      <c r="I121" s="200"/>
      <c r="J121" s="35"/>
      <c r="K121" s="35"/>
      <c r="L121" s="38"/>
      <c r="M121" s="201"/>
      <c r="N121" s="202"/>
      <c r="O121" s="70"/>
      <c r="P121" s="70"/>
      <c r="Q121" s="70"/>
      <c r="R121" s="70"/>
      <c r="S121" s="70"/>
      <c r="T121" s="71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132</v>
      </c>
      <c r="AU121" s="16" t="s">
        <v>86</v>
      </c>
    </row>
    <row r="122" spans="1:65" s="2" customFormat="1" ht="16.5" customHeight="1">
      <c r="A122" s="33"/>
      <c r="B122" s="34"/>
      <c r="C122" s="185" t="s">
        <v>134</v>
      </c>
      <c r="D122" s="185" t="s">
        <v>121</v>
      </c>
      <c r="E122" s="186" t="s">
        <v>284</v>
      </c>
      <c r="F122" s="187" t="s">
        <v>285</v>
      </c>
      <c r="G122" s="188" t="s">
        <v>286</v>
      </c>
      <c r="H122" s="189">
        <v>2</v>
      </c>
      <c r="I122" s="190"/>
      <c r="J122" s="191">
        <f>ROUND(I122*H122,2)</f>
        <v>0</v>
      </c>
      <c r="K122" s="187" t="s">
        <v>125</v>
      </c>
      <c r="L122" s="38"/>
      <c r="M122" s="192" t="s">
        <v>1</v>
      </c>
      <c r="N122" s="193" t="s">
        <v>43</v>
      </c>
      <c r="O122" s="70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126</v>
      </c>
      <c r="AT122" s="196" t="s">
        <v>121</v>
      </c>
      <c r="AU122" s="196" t="s">
        <v>86</v>
      </c>
      <c r="AY122" s="16" t="s">
        <v>118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86</v>
      </c>
      <c r="BK122" s="197">
        <f>ROUND(I122*H122,2)</f>
        <v>0</v>
      </c>
      <c r="BL122" s="16" t="s">
        <v>126</v>
      </c>
      <c r="BM122" s="196" t="s">
        <v>287</v>
      </c>
    </row>
    <row r="123" spans="1:65" s="2" customFormat="1" ht="24.2" customHeight="1">
      <c r="A123" s="33"/>
      <c r="B123" s="34"/>
      <c r="C123" s="185" t="s">
        <v>126</v>
      </c>
      <c r="D123" s="185" t="s">
        <v>121</v>
      </c>
      <c r="E123" s="186" t="s">
        <v>288</v>
      </c>
      <c r="F123" s="187" t="s">
        <v>289</v>
      </c>
      <c r="G123" s="188" t="s">
        <v>281</v>
      </c>
      <c r="H123" s="238">
        <v>0.5</v>
      </c>
      <c r="I123" s="190"/>
      <c r="J123" s="191">
        <f>ROUND(I123*H123,2)</f>
        <v>0</v>
      </c>
      <c r="K123" s="187" t="s">
        <v>125</v>
      </c>
      <c r="L123" s="38"/>
      <c r="M123" s="192" t="s">
        <v>1</v>
      </c>
      <c r="N123" s="193" t="s">
        <v>43</v>
      </c>
      <c r="O123" s="70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6" t="s">
        <v>126</v>
      </c>
      <c r="AT123" s="196" t="s">
        <v>121</v>
      </c>
      <c r="AU123" s="196" t="s">
        <v>86</v>
      </c>
      <c r="AY123" s="16" t="s">
        <v>118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6" t="s">
        <v>86</v>
      </c>
      <c r="BK123" s="197">
        <f>ROUND(I123*H123,2)</f>
        <v>0</v>
      </c>
      <c r="BL123" s="16" t="s">
        <v>126</v>
      </c>
      <c r="BM123" s="196" t="s">
        <v>290</v>
      </c>
    </row>
    <row r="124" spans="1:65" s="2" customFormat="1" ht="19.5">
      <c r="A124" s="33"/>
      <c r="B124" s="34"/>
      <c r="C124" s="35"/>
      <c r="D124" s="198" t="s">
        <v>132</v>
      </c>
      <c r="E124" s="35"/>
      <c r="F124" s="199" t="s">
        <v>291</v>
      </c>
      <c r="G124" s="35"/>
      <c r="H124" s="35"/>
      <c r="I124" s="200"/>
      <c r="J124" s="35"/>
      <c r="K124" s="35"/>
      <c r="L124" s="38"/>
      <c r="M124" s="201"/>
      <c r="N124" s="202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132</v>
      </c>
      <c r="AU124" s="16" t="s">
        <v>86</v>
      </c>
    </row>
    <row r="125" spans="1:65" s="2" customFormat="1" ht="16.5" customHeight="1">
      <c r="A125" s="33"/>
      <c r="B125" s="34"/>
      <c r="C125" s="185" t="s">
        <v>119</v>
      </c>
      <c r="D125" s="185" t="s">
        <v>121</v>
      </c>
      <c r="E125" s="186" t="s">
        <v>292</v>
      </c>
      <c r="F125" s="187" t="s">
        <v>293</v>
      </c>
      <c r="G125" s="188" t="s">
        <v>137</v>
      </c>
      <c r="H125" s="189">
        <v>7040</v>
      </c>
      <c r="I125" s="190"/>
      <c r="J125" s="191">
        <f>ROUND(I125*H125,2)</f>
        <v>0</v>
      </c>
      <c r="K125" s="187" t="s">
        <v>125</v>
      </c>
      <c r="L125" s="38"/>
      <c r="M125" s="192" t="s">
        <v>1</v>
      </c>
      <c r="N125" s="193" t="s">
        <v>43</v>
      </c>
      <c r="O125" s="70"/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6" t="s">
        <v>126</v>
      </c>
      <c r="AT125" s="196" t="s">
        <v>121</v>
      </c>
      <c r="AU125" s="196" t="s">
        <v>86</v>
      </c>
      <c r="AY125" s="16" t="s">
        <v>118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6" t="s">
        <v>86</v>
      </c>
      <c r="BK125" s="197">
        <f>ROUND(I125*H125,2)</f>
        <v>0</v>
      </c>
      <c r="BL125" s="16" t="s">
        <v>126</v>
      </c>
      <c r="BM125" s="196" t="s">
        <v>294</v>
      </c>
    </row>
    <row r="126" spans="1:65" s="13" customFormat="1">
      <c r="B126" s="203"/>
      <c r="C126" s="204"/>
      <c r="D126" s="198" t="s">
        <v>140</v>
      </c>
      <c r="E126" s="205" t="s">
        <v>1</v>
      </c>
      <c r="F126" s="206" t="s">
        <v>295</v>
      </c>
      <c r="G126" s="204"/>
      <c r="H126" s="207">
        <v>3520</v>
      </c>
      <c r="I126" s="208"/>
      <c r="J126" s="204"/>
      <c r="K126" s="204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140</v>
      </c>
      <c r="AU126" s="213" t="s">
        <v>86</v>
      </c>
      <c r="AV126" s="13" t="s">
        <v>88</v>
      </c>
      <c r="AW126" s="13" t="s">
        <v>35</v>
      </c>
      <c r="AX126" s="13" t="s">
        <v>78</v>
      </c>
      <c r="AY126" s="213" t="s">
        <v>118</v>
      </c>
    </row>
    <row r="127" spans="1:65" s="13" customFormat="1">
      <c r="B127" s="203"/>
      <c r="C127" s="204"/>
      <c r="D127" s="198" t="s">
        <v>140</v>
      </c>
      <c r="E127" s="205" t="s">
        <v>1</v>
      </c>
      <c r="F127" s="206" t="s">
        <v>296</v>
      </c>
      <c r="G127" s="204"/>
      <c r="H127" s="207">
        <v>3520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140</v>
      </c>
      <c r="AU127" s="213" t="s">
        <v>86</v>
      </c>
      <c r="AV127" s="13" t="s">
        <v>88</v>
      </c>
      <c r="AW127" s="13" t="s">
        <v>35</v>
      </c>
      <c r="AX127" s="13" t="s">
        <v>78</v>
      </c>
      <c r="AY127" s="213" t="s">
        <v>118</v>
      </c>
    </row>
    <row r="128" spans="1:65" s="14" customFormat="1">
      <c r="B128" s="224"/>
      <c r="C128" s="225"/>
      <c r="D128" s="198" t="s">
        <v>140</v>
      </c>
      <c r="E128" s="226" t="s">
        <v>1</v>
      </c>
      <c r="F128" s="227" t="s">
        <v>154</v>
      </c>
      <c r="G128" s="225"/>
      <c r="H128" s="228">
        <v>7040</v>
      </c>
      <c r="I128" s="229"/>
      <c r="J128" s="225"/>
      <c r="K128" s="225"/>
      <c r="L128" s="230"/>
      <c r="M128" s="235"/>
      <c r="N128" s="236"/>
      <c r="O128" s="236"/>
      <c r="P128" s="236"/>
      <c r="Q128" s="236"/>
      <c r="R128" s="236"/>
      <c r="S128" s="236"/>
      <c r="T128" s="237"/>
      <c r="AT128" s="234" t="s">
        <v>140</v>
      </c>
      <c r="AU128" s="234" t="s">
        <v>86</v>
      </c>
      <c r="AV128" s="14" t="s">
        <v>126</v>
      </c>
      <c r="AW128" s="14" t="s">
        <v>35</v>
      </c>
      <c r="AX128" s="14" t="s">
        <v>86</v>
      </c>
      <c r="AY128" s="234" t="s">
        <v>118</v>
      </c>
    </row>
    <row r="129" spans="1:31" s="2" customFormat="1" ht="6.95" customHeight="1">
      <c r="A129" s="33"/>
      <c r="B129" s="53"/>
      <c r="C129" s="54"/>
      <c r="D129" s="54"/>
      <c r="E129" s="54"/>
      <c r="F129" s="54"/>
      <c r="G129" s="54"/>
      <c r="H129" s="54"/>
      <c r="I129" s="54"/>
      <c r="J129" s="54"/>
      <c r="K129" s="54"/>
      <c r="L129" s="38"/>
      <c r="M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</sheetData>
  <sheetProtection algorithmName="SHA-512" hashValue="eCT/31GJ3fdVZMJhbL3lhDw6ZwKJEtZfRXtWQyndVEjvcTOUrNq+Ich2f2heOMNIxhKK8J6Yi9w71eyb3t7sZA==" saltValue="iIbsjdZ3i7ZE0ti2zemQOVDDZTcOLDiWZpoIPNxeJJ4Uhr5Mv36zt8NQWpMnie+BEL1kbI+ir/KCvg+v68QcPA==" spinCount="100000" sheet="1" objects="1" scenarios="1" formatColumns="0" formatRows="0" autoFilter="0"/>
  <autoFilter ref="C116:K128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Výměna kolejnic v...</vt:lpstr>
      <vt:lpstr>VRN - soupis VRN</vt:lpstr>
      <vt:lpstr>'Rekapitulace stavby'!Názvy_tisku</vt:lpstr>
      <vt:lpstr>'SO 01 - Výměna kolejnic v...'!Názvy_tisku</vt:lpstr>
      <vt:lpstr>'VRN - soupis VRN'!Názvy_tisku</vt:lpstr>
      <vt:lpstr>'Rekapitulace stavby'!Oblast_tisku</vt:lpstr>
      <vt:lpstr>'SO 01 - Výměna kolejnic v...'!Oblast_tisku</vt:lpstr>
      <vt:lpstr>'VRN - soupis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Fiedor Jiří</dc:creator>
  <cp:lastModifiedBy>Skopal Antonín, Ing.</cp:lastModifiedBy>
  <dcterms:created xsi:type="dcterms:W3CDTF">2022-03-02T11:44:59Z</dcterms:created>
  <dcterms:modified xsi:type="dcterms:W3CDTF">2022-03-02T12:33:30Z</dcterms:modified>
</cp:coreProperties>
</file>